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Ự ÁN\Bình Minh Garden\Chung cư\BMGCT\Giá\"/>
    </mc:Choice>
  </mc:AlternateContent>
  <bookViews>
    <workbookView xWindow="360" yWindow="90" windowWidth="20730" windowHeight="10800"/>
  </bookViews>
  <sheets>
    <sheet name="Bảng giá" sheetId="1" r:id="rId1"/>
    <sheet name="TT Thường" sheetId="4" r:id="rId2"/>
    <sheet name="TT sớm 40%" sheetId="5" r:id="rId3"/>
    <sheet name="TT sớm 65%" sheetId="6" r:id="rId4"/>
    <sheet name="Sheet2" sheetId="2" state="hidden" r:id="rId5"/>
    <sheet name="Sheet3" sheetId="3" state="hidden" r:id="rId6"/>
    <sheet name="Sheet7" sheetId="7" state="hidden" r:id="rId7"/>
  </sheets>
  <externalReferences>
    <externalReference r:id="rId8"/>
  </externalReferences>
  <definedNames>
    <definedName name="_xlnm._FilterDatabase" localSheetId="0" hidden="1">'Bảng giá'!$A$1:$H$53</definedName>
    <definedName name="_xlnm.Print_Area" localSheetId="3">'TT sớm 65%'!$A$1:$G$34</definedName>
    <definedName name="_xlnm.Print_Area" localSheetId="1">'TT Thường'!$A$1:$I$41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6" l="1"/>
  <c r="D4" i="5"/>
  <c r="D10" i="4" l="1"/>
  <c r="D7" i="5"/>
  <c r="D6" i="5"/>
  <c r="D5" i="4"/>
  <c r="F4" i="4"/>
  <c r="F4" i="5"/>
  <c r="F4" i="6"/>
  <c r="E10" i="5"/>
  <c r="D7" i="6"/>
  <c r="D6" i="6"/>
  <c r="D5" i="6"/>
  <c r="E10" i="6"/>
  <c r="D6" i="4"/>
  <c r="D7" i="4"/>
  <c r="D8" i="4"/>
  <c r="D8" i="6" l="1"/>
  <c r="D9" i="6" s="1"/>
  <c r="D8" i="5"/>
  <c r="D9" i="5" s="1"/>
  <c r="D10" i="5" s="1"/>
  <c r="F8" i="5" s="1"/>
  <c r="D9" i="4"/>
  <c r="D11" i="4" s="1"/>
  <c r="F9" i="4"/>
  <c r="D5" i="5"/>
  <c r="D10" i="6" l="1"/>
  <c r="D11" i="6" s="1"/>
  <c r="D16" i="6" s="1"/>
  <c r="D12" i="4"/>
  <c r="D14" i="4" s="1"/>
  <c r="E14" i="4" s="1"/>
  <c r="E26" i="4"/>
  <c r="F26" i="4" s="1"/>
  <c r="E30" i="4"/>
  <c r="E24" i="4"/>
  <c r="F24" i="4" s="1"/>
  <c r="E22" i="4"/>
  <c r="E25" i="4"/>
  <c r="F25" i="4" s="1"/>
  <c r="D16" i="4"/>
  <c r="E23" i="4"/>
  <c r="E27" i="4"/>
  <c r="F23" i="4"/>
  <c r="E28" i="4"/>
  <c r="F28" i="4" s="1"/>
  <c r="E21" i="4"/>
  <c r="F21" i="4" s="1"/>
  <c r="D11" i="5"/>
  <c r="D12" i="6" l="1"/>
  <c r="D14" i="6" s="1"/>
  <c r="E14" i="6" s="1"/>
  <c r="F8" i="6"/>
  <c r="E21" i="6"/>
  <c r="E22" i="6" s="1"/>
  <c r="E24" i="6" s="1"/>
  <c r="E23" i="5"/>
  <c r="D16" i="5"/>
  <c r="E25" i="5"/>
  <c r="D12" i="5"/>
  <c r="D14" i="5" s="1"/>
  <c r="E14" i="5" s="1"/>
  <c r="G26" i="4"/>
  <c r="G21" i="4"/>
  <c r="F27" i="4"/>
  <c r="G27" i="4" s="1"/>
  <c r="G28" i="4"/>
  <c r="F22" i="4"/>
  <c r="G22" i="4" s="1"/>
  <c r="D15" i="4"/>
  <c r="E15" i="4" s="1"/>
  <c r="F14" i="4" s="1"/>
  <c r="G25" i="4"/>
  <c r="G24" i="4"/>
  <c r="D13" i="4"/>
  <c r="E29" i="4" s="1"/>
  <c r="G29" i="4" s="1"/>
  <c r="D17" i="4"/>
  <c r="F16" i="4" s="1"/>
  <c r="D15" i="6"/>
  <c r="E15" i="6" s="1"/>
  <c r="F14" i="6" s="1"/>
  <c r="D17" i="6" l="1"/>
  <c r="F16" i="6" s="1"/>
  <c r="D13" i="6"/>
  <c r="E23" i="6" s="1"/>
  <c r="E25" i="6" s="1"/>
  <c r="G23" i="4"/>
  <c r="G30" i="4" s="1"/>
  <c r="F30" i="4" s="1"/>
  <c r="F31" i="4" s="1"/>
  <c r="D13" i="5"/>
  <c r="E26" i="5" s="1"/>
  <c r="E24" i="5"/>
  <c r="E27" i="5" s="1"/>
  <c r="D15" i="5"/>
  <c r="E15" i="5" s="1"/>
  <c r="F14" i="5" s="1"/>
  <c r="J30" i="4"/>
  <c r="E31" i="4"/>
  <c r="E28" i="5" l="1"/>
  <c r="G31" i="4"/>
  <c r="G32" i="4" s="1"/>
  <c r="D17" i="5"/>
  <c r="F16" i="5" s="1"/>
</calcChain>
</file>

<file path=xl/sharedStrings.xml><?xml version="1.0" encoding="utf-8"?>
<sst xmlns="http://schemas.openxmlformats.org/spreadsheetml/2006/main" count="276" uniqueCount="162">
  <si>
    <t>Mã căn</t>
  </si>
  <si>
    <t>STT</t>
  </si>
  <si>
    <t>Đơn giá (VNĐ/m2)</t>
  </si>
  <si>
    <t>Tổng giá trị căn hộ (VNĐ)</t>
  </si>
  <si>
    <t>Diện tích thông thủy (m2)</t>
  </si>
  <si>
    <t>Diện tích tim tường (m2)</t>
  </si>
  <si>
    <t>BMG.1105B</t>
  </si>
  <si>
    <t>BMG.1107B</t>
  </si>
  <si>
    <t>BMG.1109B</t>
  </si>
  <si>
    <t>BMG.1111B</t>
  </si>
  <si>
    <t>BMG.1202B</t>
  </si>
  <si>
    <t>BMG.1206B</t>
  </si>
  <si>
    <t>BMG.1207B</t>
  </si>
  <si>
    <t>BMG.1209B</t>
  </si>
  <si>
    <t>BMG.1211B</t>
  </si>
  <si>
    <t>BMG.1708B</t>
  </si>
  <si>
    <t>BMG.1709B</t>
  </si>
  <si>
    <t>BMG.1711B</t>
  </si>
  <si>
    <t>BMG.2002B</t>
  </si>
  <si>
    <t>BMG.2008B</t>
  </si>
  <si>
    <t>BMG.2009B</t>
  </si>
  <si>
    <t>BMG.2011B</t>
  </si>
  <si>
    <t>BMG.2202B</t>
  </si>
  <si>
    <t>BMG.2205B</t>
  </si>
  <si>
    <t>BMG.2206B</t>
  </si>
  <si>
    <t>BMG.2207B</t>
  </si>
  <si>
    <t>BMG.2208B</t>
  </si>
  <si>
    <t>BMG.2210B</t>
  </si>
  <si>
    <t>BMG.2211B</t>
  </si>
  <si>
    <t>2204B</t>
  </si>
  <si>
    <t>1204B</t>
  </si>
  <si>
    <t>0510B</t>
  </si>
  <si>
    <t>1204A</t>
  </si>
  <si>
    <t>1105A</t>
  </si>
  <si>
    <t>0605B</t>
  </si>
  <si>
    <t>1103B</t>
  </si>
  <si>
    <t>1101B</t>
  </si>
  <si>
    <t>0503B</t>
  </si>
  <si>
    <t>0910A</t>
  </si>
  <si>
    <t>0510A</t>
  </si>
  <si>
    <t>1104B</t>
  </si>
  <si>
    <t>0905B</t>
  </si>
  <si>
    <t>0904B</t>
  </si>
  <si>
    <t>1110B</t>
  </si>
  <si>
    <t>0910B</t>
  </si>
  <si>
    <t>1710B</t>
  </si>
  <si>
    <t>1102B</t>
  </si>
  <si>
    <t>BMG.1401B</t>
  </si>
  <si>
    <t>BMG.1403B</t>
  </si>
  <si>
    <t>BMG.1405B</t>
  </si>
  <si>
    <t>BMG.1407B</t>
  </si>
  <si>
    <t>BMG.1408B</t>
  </si>
  <si>
    <t>BMG.1409B</t>
  </si>
  <si>
    <t>BMG.1411B</t>
  </si>
  <si>
    <t>BMG.1703B</t>
  </si>
  <si>
    <t>BMG.2301B</t>
  </si>
  <si>
    <t>BMG.2302B</t>
  </si>
  <si>
    <t>BMG.2303B</t>
  </si>
  <si>
    <t>BMG.2305B</t>
  </si>
  <si>
    <t>BMG.2307B</t>
  </si>
  <si>
    <t>BMG.2308B</t>
  </si>
  <si>
    <t>BMG.2309B</t>
  </si>
  <si>
    <t>BMG.2311B</t>
  </si>
  <si>
    <t>Nội dung</t>
  </si>
  <si>
    <t>Chương trình</t>
  </si>
  <si>
    <t>Ghi chú</t>
  </si>
  <si>
    <t>Giá đến tay khách hàng</t>
  </si>
  <si>
    <t>Ngày cọc</t>
  </si>
  <si>
    <t>Gía niêm yết (đã bao gồm VAT chưa bao gồm KPBT, phí, lệ phí khác)</t>
  </si>
  <si>
    <t>Vay NH</t>
  </si>
  <si>
    <t>Tổng giá bán căn hộ sau chiết khấu (đã bao gồm VAT chưa bao gồm KPBT,phí,lệ phí khác)</t>
  </si>
  <si>
    <t>Diễn giải chi tiết trên VBCN</t>
  </si>
  <si>
    <t>Giá HĐMB CIV- Bình Minh (đã bao gồm VAT chưa bao gồm KPBT,phí,lệ phí khác)</t>
  </si>
  <si>
    <t>Kinh phí bảo trì</t>
  </si>
  <si>
    <t>Chênh lệch (6-7)</t>
  </si>
  <si>
    <t>Số tiền Bình Minh đã TT cho CIV (11-9)</t>
  </si>
  <si>
    <t>Tổng giá trị văn bản chuyển nhượng (KH phải thanh toán cho Bình Minh)</t>
  </si>
  <si>
    <t>Số tiền còn lại khách hàng phải thanh toán cho CIV</t>
  </si>
  <si>
    <t>Đợt</t>
  </si>
  <si>
    <t>Tỷ lệ (%)</t>
  </si>
  <si>
    <t>Vốn tự có</t>
  </si>
  <si>
    <t>Vốn tự có/NHGN</t>
  </si>
  <si>
    <t>Tổng (VNĐ)</t>
  </si>
  <si>
    <t>Thời hạn thanh toán</t>
  </si>
  <si>
    <t>Đơn vị thanh toán</t>
  </si>
  <si>
    <t>Đợt 1</t>
  </si>
  <si>
    <t>Trước hoặc ngay tại thời điểm ký VBCN</t>
  </si>
  <si>
    <t>Công ty Bình Minh</t>
  </si>
  <si>
    <t>Đợt 2</t>
  </si>
  <si>
    <t>Trong vòng  60 ngày kể từ ngày đến hạn đợt 1</t>
  </si>
  <si>
    <t>CenInvest</t>
  </si>
  <si>
    <t>Đợt 3</t>
  </si>
  <si>
    <t>Trong vòng  120  ngày kể từ ngày đến hạn đợt 1</t>
  </si>
  <si>
    <t>Đợt 4</t>
  </si>
  <si>
    <t>Đợt 5</t>
  </si>
  <si>
    <t>Trong vòng  240  ngày kể từ ngày đến hạn đợt 1</t>
  </si>
  <si>
    <t>Đợt 6</t>
  </si>
  <si>
    <t>Khi có Thông báo bàn giao căn hộ</t>
  </si>
  <si>
    <t>2% kinh phí bảo trì</t>
  </si>
  <si>
    <t>Đợt 7</t>
  </si>
  <si>
    <t>Khi có Thông báo nộp hồ sơ làm GCN</t>
  </si>
  <si>
    <t>TỔNG CỘNG</t>
  </si>
  <si>
    <t>Người lập bảng</t>
  </si>
  <si>
    <t>Nguyễn Thị Hồng Nhung</t>
  </si>
  <si>
    <t>Chiết khấu thanh toán</t>
  </si>
  <si>
    <t>Đợt thanh toán</t>
  </si>
  <si>
    <t>Đợt 1 (bao gồm cả tiền đã đặt cọc)</t>
  </si>
  <si>
    <t>Trong vòng  30 ngày kể từ ngày đến hạn đợt 1</t>
  </si>
  <si>
    <t>Giá trị tương ứng (VNĐ)</t>
  </si>
  <si>
    <t>NGƯỜI LẬP BẢNG</t>
  </si>
  <si>
    <t>NGUYỄN THỊ HỒNG NHUNG</t>
  </si>
  <si>
    <t>Không Vay NH</t>
  </si>
  <si>
    <t>Đợt 8</t>
  </si>
  <si>
    <t>Đợt 9</t>
  </si>
  <si>
    <t>Trong vòng 150 ngày kể từ ngày đến hạn đợt 1</t>
  </si>
  <si>
    <t>Trong vòng 180 ngày kể từ ngày đến hạn đợt 1</t>
  </si>
  <si>
    <t>Trong vòng 210 ngày kể từ ngày đến hạn đợt 1</t>
  </si>
  <si>
    <t>Cen Invest</t>
  </si>
  <si>
    <t>Tiến độ thường</t>
  </si>
  <si>
    <t>TT sớm 40%</t>
  </si>
  <si>
    <t>TT sớm 65%</t>
  </si>
  <si>
    <t>Giá trị QSDĐ phân bổ</t>
  </si>
  <si>
    <t>Giá trị QSDĐ</t>
  </si>
  <si>
    <t>Căn số</t>
  </si>
  <si>
    <t>Căn hộ số</t>
  </si>
  <si>
    <t>Qùa tặng điều hòa</t>
  </si>
  <si>
    <t>Qùa tặng nội thất</t>
  </si>
  <si>
    <t>BẢNG TÍNH GIÁ DỰ ÁN BÌNH MINH CAO TẦNG
(Dành cho Khách hàng Thanh toán tiến độ thông thường)</t>
  </si>
  <si>
    <r>
      <t xml:space="preserve">BẢNG TÍNH GIÁ DỰ ÁN BÌNH MINH CAO TẦNG
</t>
    </r>
    <r>
      <rPr>
        <b/>
        <sz val="15"/>
        <color theme="1"/>
        <rFont val="Times New Roman"/>
        <family val="1"/>
      </rPr>
      <t>(Dành cho Khách hàng Thanh toán sớm 40%)</t>
    </r>
  </si>
  <si>
    <t>BẢNG TÍNH GIÁ DỰ ÁN BÌNH MINH CAO TẦNG
(Dành cho Khách hàng Thanh toán sớm 65%)</t>
  </si>
  <si>
    <t xml:space="preserve">Tổng số tiền CK </t>
  </si>
  <si>
    <t>Tổng số tiền CK</t>
  </si>
  <si>
    <t>BMG.2306B</t>
  </si>
  <si>
    <t>06</t>
  </si>
  <si>
    <t>1105B</t>
  </si>
  <si>
    <t>05</t>
  </si>
  <si>
    <t>1107B</t>
  </si>
  <si>
    <t>07</t>
  </si>
  <si>
    <t>1109B</t>
  </si>
  <si>
    <t>09</t>
  </si>
  <si>
    <t>1111B</t>
  </si>
  <si>
    <t>11</t>
  </si>
  <si>
    <t>1202B</t>
  </si>
  <si>
    <t>02</t>
  </si>
  <si>
    <t>1206B</t>
  </si>
  <si>
    <t>1207B</t>
  </si>
  <si>
    <t>1209B</t>
  </si>
  <si>
    <t>1211B</t>
  </si>
  <si>
    <t>1401B</t>
  </si>
  <si>
    <t>01</t>
  </si>
  <si>
    <t>1403B</t>
  </si>
  <si>
    <t>03</t>
  </si>
  <si>
    <t>1405B</t>
  </si>
  <si>
    <t>1407B</t>
  </si>
  <si>
    <t>1408B</t>
  </si>
  <si>
    <t>08</t>
  </si>
  <si>
    <t>1409B</t>
  </si>
  <si>
    <t>1411B</t>
  </si>
  <si>
    <t>1703B</t>
  </si>
  <si>
    <t>1708B</t>
  </si>
  <si>
    <t>1709B</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</si>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</sst>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_(* \(#,##0\);_(* &quot;-&quot;??_);_(@_)"/>
    <numFmt numFmtId="165" formatCode="_-* #,##0.00\ _₫_-;\-* #,##0.00\ _₫_-;_-* &quot;-&quot;??\ _₫_-;_-@_-"/>
    <numFmt numFmtId="166" formatCode="_-* #,##0\ _₫_-;\-* #,##0\ _₫_-;_-* &quot;-&quot;??\ _₫_-;_-@_-"/>
    <numFmt numFmtId="167" formatCode="0.0%"/>
    <numFmt numFmtId="168" formatCode="_(* #,##0.0_);_(* \(#,##0.0\);_(* &quot;-&quot;?_);_(@_)"/>
  </numFmts>
  <fonts count="19"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1"/>
      <color theme="1"/>
      <name val="Calibri"/>
      <family val="2"/>
      <charset val="163"/>
      <scheme val="minor"/>
    </font>
    <font>
      <b/>
      <sz val="16"/>
      <color theme="1"/>
      <name val="Times New Roman"/>
      <family val="1"/>
    </font>
    <font>
      <b/>
      <sz val="13"/>
      <color theme="1"/>
      <name val="Times New Roman"/>
      <family val="1"/>
    </font>
    <font>
      <b/>
      <sz val="12"/>
      <color theme="1"/>
      <name val="Times New Roman"/>
      <family val="1"/>
    </font>
    <font>
      <sz val="12"/>
      <color theme="1"/>
      <name val="Times New Roman"/>
      <family val="1"/>
    </font>
    <font>
      <b/>
      <sz val="11"/>
      <color theme="1"/>
      <name val="Times New Roman"/>
      <family val="1"/>
      <charset val="163"/>
    </font>
    <font>
      <sz val="13"/>
      <color theme="1"/>
      <name val="Times New Roman"/>
      <family val="1"/>
    </font>
    <font>
      <i/>
      <sz val="13"/>
      <color theme="1"/>
      <name val="Times New Roman"/>
      <family val="1"/>
    </font>
    <font>
      <b/>
      <i/>
      <sz val="11"/>
      <color theme="1"/>
      <name val="Times New Roman"/>
      <family val="1"/>
    </font>
    <font>
      <b/>
      <sz val="14"/>
      <color theme="1"/>
      <name val="Times New Roman"/>
      <family val="1"/>
    </font>
    <font>
      <sz val="14"/>
      <color theme="1"/>
      <name val="Times New Roman"/>
      <family val="1"/>
    </font>
    <font>
      <b/>
      <sz val="18"/>
      <color theme="1"/>
      <name val="Times New Roman"/>
      <family val="1"/>
    </font>
    <font>
      <b/>
      <sz val="15"/>
      <color theme="1"/>
      <name val="Times New Roman"/>
      <family val="1"/>
    </font>
    <font>
      <sz val="16"/>
      <color theme="1"/>
      <name val="Times New Roman"/>
      <family val="1"/>
    </font>
    <font>
      <b/>
      <sz val="17"/>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s>
  <cellStyleXfs count="7">
    <xf numFmtId="0" fontId="0" fillId="0" borderId="0"/>
    <xf numFmtId="43" fontId="1"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1" fillId="0" borderId="0"/>
    <xf numFmtId="165" fontId="1" fillId="0" borderId="0" applyFont="0" applyFill="0" applyBorder="0" applyAlignment="0" applyProtection="0"/>
  </cellStyleXfs>
  <cellXfs count="302">
    <xf numFmtId="0" fontId="0" fillId="0" borderId="0" xfId="0"/>
    <xf numFmtId="0" fontId="3" fillId="0" borderId="1" xfId="0" applyFont="1" applyFill="1" applyBorder="1" applyAlignment="1">
      <alignment horizontal="center"/>
    </xf>
    <xf numFmtId="0" fontId="2" fillId="0" borderId="1" xfId="0" applyFont="1" applyFill="1" applyBorder="1" applyAlignment="1">
      <alignment horizontal="center" vertical="center" wrapText="1"/>
    </xf>
    <xf numFmtId="164" fontId="0" fillId="0" borderId="0" xfId="1" applyNumberFormat="1" applyFont="1"/>
    <xf numFmtId="0" fontId="3" fillId="0" borderId="0" xfId="2" applyFont="1"/>
    <xf numFmtId="0" fontId="7" fillId="0" borderId="1" xfId="2" applyFont="1" applyBorder="1" applyAlignment="1">
      <alignment horizontal="center" vertical="center" wrapText="1"/>
    </xf>
    <xf numFmtId="166" fontId="3" fillId="0" borderId="0" xfId="2" applyNumberFormat="1" applyFont="1"/>
    <xf numFmtId="43" fontId="3" fillId="0" borderId="0" xfId="2" applyNumberFormat="1" applyFont="1"/>
    <xf numFmtId="0" fontId="3" fillId="0" borderId="0" xfId="2" applyFont="1" applyBorder="1" applyAlignment="1">
      <alignment horizontal="center"/>
    </xf>
    <xf numFmtId="0" fontId="3" fillId="0" borderId="0" xfId="2" applyFont="1" applyBorder="1"/>
    <xf numFmtId="166" fontId="3" fillId="0" borderId="0" xfId="3" applyNumberFormat="1" applyFont="1" applyBorder="1" applyAlignment="1">
      <alignment horizontal="right"/>
    </xf>
    <xf numFmtId="9" fontId="3" fillId="0" borderId="11" xfId="2" applyNumberFormat="1" applyFont="1" applyFill="1" applyBorder="1" applyAlignment="1">
      <alignment horizontal="center" vertical="center" wrapText="1"/>
    </xf>
    <xf numFmtId="164" fontId="3" fillId="0" borderId="11" xfId="3" applyNumberFormat="1" applyFont="1" applyFill="1" applyBorder="1" applyAlignment="1">
      <alignment horizontal="center" vertical="center" wrapText="1"/>
    </xf>
    <xf numFmtId="166" fontId="3" fillId="0" borderId="11" xfId="6" applyNumberFormat="1" applyFont="1" applyFill="1" applyBorder="1" applyAlignment="1">
      <alignment horizontal="left" vertical="center" wrapText="1"/>
    </xf>
    <xf numFmtId="164" fontId="3" fillId="0" borderId="0" xfId="2" applyNumberFormat="1" applyFont="1"/>
    <xf numFmtId="9" fontId="3" fillId="0" borderId="4" xfId="2" applyNumberFormat="1" applyFont="1" applyFill="1" applyBorder="1" applyAlignment="1">
      <alignment horizontal="center" vertical="center" wrapText="1"/>
    </xf>
    <xf numFmtId="164" fontId="3" fillId="0" borderId="4" xfId="3" applyNumberFormat="1" applyFont="1" applyFill="1" applyBorder="1" applyAlignment="1">
      <alignment horizontal="center" vertical="center" wrapText="1"/>
    </xf>
    <xf numFmtId="9" fontId="3" fillId="0" borderId="8" xfId="2" applyNumberFormat="1" applyFont="1" applyBorder="1" applyAlignment="1">
      <alignment horizontal="center" vertical="center" wrapText="1"/>
    </xf>
    <xf numFmtId="164" fontId="3" fillId="0" borderId="8" xfId="3" applyNumberFormat="1" applyFont="1" applyFill="1" applyBorder="1" applyAlignment="1">
      <alignment horizontal="center" vertical="center" wrapText="1"/>
    </xf>
    <xf numFmtId="166" fontId="3" fillId="0" borderId="8" xfId="6" applyNumberFormat="1" applyFont="1" applyBorder="1" applyAlignment="1">
      <alignment horizontal="left" vertical="center" wrapText="1"/>
    </xf>
    <xf numFmtId="9" fontId="3" fillId="0" borderId="26" xfId="2" applyNumberFormat="1" applyFont="1" applyBorder="1" applyAlignment="1">
      <alignment horizontal="center" vertical="center" wrapText="1"/>
    </xf>
    <xf numFmtId="164" fontId="2" fillId="0" borderId="26" xfId="3" applyNumberFormat="1" applyFont="1" applyBorder="1" applyAlignment="1">
      <alignment horizontal="center" vertical="center" wrapText="1"/>
    </xf>
    <xf numFmtId="166" fontId="3" fillId="0" borderId="26" xfId="6" applyNumberFormat="1" applyFont="1" applyBorder="1" applyAlignment="1">
      <alignment horizontal="center" vertical="center" wrapText="1"/>
    </xf>
    <xf numFmtId="0" fontId="3" fillId="0" borderId="27" xfId="2" applyFont="1" applyBorder="1"/>
    <xf numFmtId="167" fontId="3" fillId="0" borderId="0" xfId="4" applyNumberFormat="1" applyFont="1"/>
    <xf numFmtId="0" fontId="3" fillId="0" borderId="0" xfId="2" applyFont="1" applyAlignment="1">
      <alignment horizontal="center"/>
    </xf>
    <xf numFmtId="0" fontId="2" fillId="0" borderId="0" xfId="2" applyFont="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10" fillId="0" borderId="0" xfId="2" applyFont="1"/>
    <xf numFmtId="0" fontId="10" fillId="0" borderId="0" xfId="2" applyFont="1" applyAlignment="1">
      <alignment horizontal="center"/>
    </xf>
    <xf numFmtId="166" fontId="10" fillId="0" borderId="0" xfId="3" applyNumberFormat="1" applyFont="1" applyAlignment="1">
      <alignment horizontal="center"/>
    </xf>
    <xf numFmtId="168" fontId="10" fillId="0" borderId="0" xfId="2" applyNumberFormat="1" applyFont="1" applyAlignment="1">
      <alignment horizontal="center"/>
    </xf>
    <xf numFmtId="0" fontId="10" fillId="0" borderId="0" xfId="2" applyFont="1" applyAlignment="1">
      <alignment horizontal="center"/>
    </xf>
    <xf numFmtId="0" fontId="12" fillId="0" borderId="0" xfId="2" applyFont="1" applyAlignment="1">
      <alignment horizontal="center"/>
    </xf>
    <xf numFmtId="166" fontId="3" fillId="0" borderId="0" xfId="3" applyNumberFormat="1" applyFont="1" applyAlignment="1">
      <alignment horizontal="right"/>
    </xf>
    <xf numFmtId="0" fontId="8" fillId="0" borderId="1" xfId="2" applyFont="1" applyBorder="1" applyAlignment="1">
      <alignment horizontal="center" vertical="center"/>
    </xf>
    <xf numFmtId="0" fontId="8" fillId="0" borderId="0" xfId="2" applyFont="1" applyFill="1" applyBorder="1" applyAlignment="1">
      <alignment horizontal="center" vertical="center" wrapText="1"/>
    </xf>
    <xf numFmtId="0" fontId="7" fillId="0" borderId="0" xfId="5" applyFont="1" applyFill="1" applyBorder="1" applyAlignment="1">
      <alignment vertical="center" wrapText="1"/>
    </xf>
    <xf numFmtId="166" fontId="7" fillId="0" borderId="0" xfId="3" applyNumberFormat="1" applyFont="1" applyFill="1" applyBorder="1" applyAlignment="1">
      <alignment horizontal="right" vertical="center" wrapText="1"/>
    </xf>
    <xf numFmtId="0" fontId="8" fillId="0" borderId="0" xfId="2" applyFont="1" applyFill="1" applyBorder="1" applyAlignment="1">
      <alignment horizontal="center" vertical="center"/>
    </xf>
    <xf numFmtId="0" fontId="2" fillId="0" borderId="0" xfId="2" applyFont="1" applyFill="1" applyBorder="1" applyAlignment="1">
      <alignment horizontal="left" vertical="center"/>
    </xf>
    <xf numFmtId="0" fontId="3" fillId="0" borderId="0" xfId="2" applyFont="1" applyFill="1"/>
    <xf numFmtId="0" fontId="3" fillId="0" borderId="34" xfId="2" applyFont="1" applyBorder="1" applyAlignment="1">
      <alignment horizontal="center" vertical="center" wrapText="1"/>
    </xf>
    <xf numFmtId="0" fontId="3" fillId="0" borderId="36" xfId="2" applyFont="1" applyBorder="1" applyAlignment="1">
      <alignment horizontal="center" vertical="center" wrapText="1"/>
    </xf>
    <xf numFmtId="9" fontId="3" fillId="0" borderId="8" xfId="2" applyNumberFormat="1" applyFont="1" applyFill="1" applyBorder="1" applyAlignment="1">
      <alignment horizontal="center" vertical="center" wrapText="1"/>
    </xf>
    <xf numFmtId="166" fontId="3" fillId="0" borderId="8" xfId="6" applyNumberFormat="1" applyFont="1" applyFill="1" applyBorder="1" applyAlignment="1">
      <alignment horizontal="left" vertical="center" wrapText="1"/>
    </xf>
    <xf numFmtId="0" fontId="3" fillId="0" borderId="17" xfId="2" applyFont="1" applyBorder="1" applyAlignment="1">
      <alignment horizontal="center" vertical="center" wrapText="1"/>
    </xf>
    <xf numFmtId="0" fontId="3" fillId="0" borderId="0" xfId="2" applyFont="1" applyAlignment="1">
      <alignment vertical="center"/>
    </xf>
    <xf numFmtId="0" fontId="3" fillId="0" borderId="0" xfId="2" applyFont="1" applyBorder="1" applyAlignment="1">
      <alignment horizontal="center" vertical="center" wrapText="1"/>
    </xf>
    <xf numFmtId="0" fontId="3" fillId="0" borderId="0" xfId="0" applyFont="1" applyFill="1" applyBorder="1" applyAlignment="1">
      <alignment horizontal="center"/>
    </xf>
    <xf numFmtId="164" fontId="3" fillId="0" borderId="0" xfId="2" applyNumberFormat="1" applyFont="1" applyFill="1"/>
    <xf numFmtId="10" fontId="3" fillId="0" borderId="0" xfId="2" applyNumberFormat="1" applyFont="1" applyFill="1"/>
    <xf numFmtId="166" fontId="3" fillId="0" borderId="0" xfId="2" applyNumberFormat="1" applyFont="1" applyFill="1"/>
    <xf numFmtId="164" fontId="3" fillId="0" borderId="0" xfId="2" applyNumberFormat="1" applyFont="1" applyAlignment="1">
      <alignment horizontal="center"/>
    </xf>
    <xf numFmtId="43" fontId="0" fillId="0" borderId="0" xfId="1" applyFont="1"/>
    <xf numFmtId="0" fontId="2" fillId="3" borderId="1" xfId="0" applyFont="1" applyFill="1" applyBorder="1" applyAlignment="1">
      <alignment horizontal="center" vertical="center"/>
    </xf>
    <xf numFmtId="0" fontId="0" fillId="0" borderId="0" xfId="0" applyAlignment="1">
      <alignment horizontal="center"/>
    </xf>
    <xf numFmtId="0" fontId="0" fillId="0" borderId="0" xfId="0" applyFill="1"/>
    <xf numFmtId="0" fontId="0" fillId="0" borderId="1" xfId="0" applyFont="1" applyFill="1" applyBorder="1" applyAlignment="1">
      <alignment horizontal="center"/>
    </xf>
    <xf numFmtId="0" fontId="0" fillId="0" borderId="0" xfId="0" applyFont="1" applyFill="1" applyAlignment="1">
      <alignment horizontal="center"/>
    </xf>
    <xf numFmtId="0" fontId="0" fillId="0" borderId="0" xfId="0" applyFill="1" applyAlignment="1">
      <alignment horizontal="center"/>
    </xf>
    <xf numFmtId="164" fontId="3" fillId="0" borderId="1" xfId="1" applyNumberFormat="1" applyFont="1" applyFill="1" applyBorder="1" applyAlignment="1">
      <alignment horizontal="center"/>
    </xf>
    <xf numFmtId="164" fontId="0" fillId="0" borderId="1" xfId="1" applyNumberFormat="1" applyFont="1" applyFill="1" applyBorder="1" applyAlignment="1">
      <alignment horizontal="center"/>
    </xf>
    <xf numFmtId="164" fontId="0" fillId="0" borderId="0" xfId="0" applyNumberFormat="1" applyFill="1" applyAlignment="1">
      <alignment horizontal="center"/>
    </xf>
    <xf numFmtId="164" fontId="0" fillId="0" borderId="0" xfId="1" applyNumberFormat="1" applyFont="1" applyAlignment="1">
      <alignment horizontal="center"/>
    </xf>
    <xf numFmtId="0" fontId="8" fillId="0" borderId="1" xfId="2" applyFont="1" applyBorder="1" applyAlignment="1">
      <alignment horizontal="left" vertical="center" wrapText="1"/>
    </xf>
    <xf numFmtId="166" fontId="8" fillId="0" borderId="1" xfId="3" applyNumberFormat="1" applyFont="1" applyBorder="1" applyAlignment="1">
      <alignment horizontal="right" vertical="center" wrapText="1"/>
    </xf>
    <xf numFmtId="0" fontId="8" fillId="0" borderId="1" xfId="2" applyFont="1" applyBorder="1" applyAlignment="1">
      <alignment vertical="center"/>
    </xf>
    <xf numFmtId="165" fontId="8" fillId="0" borderId="1" xfId="3" applyNumberFormat="1" applyFont="1" applyBorder="1" applyAlignment="1">
      <alignment horizontal="right" vertical="center" wrapText="1"/>
    </xf>
    <xf numFmtId="0" fontId="8" fillId="0" borderId="1" xfId="2" applyFont="1" applyBorder="1" applyAlignment="1">
      <alignment vertical="center" wrapText="1"/>
    </xf>
    <xf numFmtId="0" fontId="7" fillId="0" borderId="1" xfId="2" applyFont="1" applyBorder="1" applyAlignment="1">
      <alignment vertical="center" wrapText="1"/>
    </xf>
    <xf numFmtId="166" fontId="10" fillId="0" borderId="1" xfId="3" applyNumberFormat="1" applyFont="1" applyBorder="1" applyAlignment="1">
      <alignment horizontal="right" vertical="center" wrapText="1"/>
    </xf>
    <xf numFmtId="0" fontId="10" fillId="0" borderId="1" xfId="2" applyFont="1" applyBorder="1" applyAlignment="1">
      <alignment vertical="center" wrapText="1"/>
    </xf>
    <xf numFmtId="166" fontId="6" fillId="2" borderId="1" xfId="3" applyNumberFormat="1" applyFont="1" applyFill="1" applyBorder="1" applyAlignment="1">
      <alignment horizontal="right" vertical="center" wrapText="1"/>
    </xf>
    <xf numFmtId="166" fontId="10" fillId="0" borderId="0" xfId="2" applyNumberFormat="1" applyFont="1"/>
    <xf numFmtId="0" fontId="10" fillId="0" borderId="0" xfId="2" applyFont="1" applyBorder="1" applyAlignment="1">
      <alignment horizontal="center"/>
    </xf>
    <xf numFmtId="0" fontId="10" fillId="0" borderId="0" xfId="2" applyFont="1" applyBorder="1"/>
    <xf numFmtId="166" fontId="10" fillId="0" borderId="0" xfId="3" applyNumberFormat="1" applyFont="1" applyBorder="1" applyAlignment="1">
      <alignment horizontal="right"/>
    </xf>
    <xf numFmtId="0" fontId="13" fillId="0" borderId="1" xfId="2" applyFont="1" applyBorder="1" applyAlignment="1">
      <alignment horizontal="center" vertical="center" wrapText="1"/>
    </xf>
    <xf numFmtId="0" fontId="14" fillId="0" borderId="0" xfId="2" applyFont="1"/>
    <xf numFmtId="0" fontId="14" fillId="0" borderId="3" xfId="2" applyFont="1" applyBorder="1" applyAlignment="1">
      <alignment horizontal="center" vertical="center" wrapText="1"/>
    </xf>
    <xf numFmtId="0" fontId="14" fillId="0" borderId="1" xfId="2" applyFont="1" applyBorder="1" applyAlignment="1">
      <alignment horizontal="left" vertical="center" wrapText="1"/>
    </xf>
    <xf numFmtId="166" fontId="14" fillId="0" borderId="1" xfId="3" applyNumberFormat="1" applyFont="1" applyBorder="1" applyAlignment="1">
      <alignment horizontal="right" vertical="center" wrapText="1"/>
    </xf>
    <xf numFmtId="0" fontId="14" fillId="0" borderId="1" xfId="2" applyFont="1" applyBorder="1" applyAlignment="1">
      <alignment horizontal="center" vertical="center"/>
    </xf>
    <xf numFmtId="0" fontId="14" fillId="0" borderId="4" xfId="2" applyFont="1" applyBorder="1" applyAlignment="1">
      <alignment horizontal="center" vertical="center" wrapText="1"/>
    </xf>
    <xf numFmtId="0" fontId="14" fillId="0" borderId="1" xfId="2" applyFont="1" applyBorder="1" applyAlignment="1">
      <alignment vertical="center"/>
    </xf>
    <xf numFmtId="165" fontId="14" fillId="0" borderId="1" xfId="3" applyNumberFormat="1" applyFont="1" applyBorder="1" applyAlignment="1">
      <alignment horizontal="right" vertical="center" wrapText="1"/>
    </xf>
    <xf numFmtId="0" fontId="14" fillId="0" borderId="6" xfId="2" applyFont="1" applyBorder="1"/>
    <xf numFmtId="14" fontId="14" fillId="0" borderId="1" xfId="3" applyNumberFormat="1" applyFont="1" applyBorder="1" applyAlignment="1">
      <alignment horizontal="right" vertical="center" wrapText="1"/>
    </xf>
    <xf numFmtId="0" fontId="14" fillId="0" borderId="1" xfId="2" applyFont="1" applyBorder="1" applyAlignment="1">
      <alignment vertical="center" wrapText="1"/>
    </xf>
    <xf numFmtId="0" fontId="14" fillId="0" borderId="8" xfId="2" applyFont="1" applyBorder="1" applyAlignment="1">
      <alignment horizontal="center" vertical="center" wrapText="1"/>
    </xf>
    <xf numFmtId="0" fontId="13" fillId="0" borderId="1" xfId="2" applyFont="1" applyBorder="1" applyAlignment="1">
      <alignment vertical="center" wrapText="1"/>
    </xf>
    <xf numFmtId="166" fontId="13" fillId="2" borderId="1" xfId="3" applyNumberFormat="1" applyFont="1" applyFill="1" applyBorder="1" applyAlignment="1">
      <alignment horizontal="right" vertical="center" wrapText="1"/>
    </xf>
    <xf numFmtId="0" fontId="14" fillId="0" borderId="9" xfId="2" applyFont="1" applyBorder="1"/>
    <xf numFmtId="0" fontId="14" fillId="0" borderId="11" xfId="2" applyFont="1" applyBorder="1" applyAlignment="1">
      <alignment horizontal="center" vertical="center" wrapText="1"/>
    </xf>
    <xf numFmtId="0" fontId="14" fillId="0" borderId="3" xfId="2" applyFont="1" applyBorder="1" applyAlignment="1">
      <alignment vertical="center" wrapText="1"/>
    </xf>
    <xf numFmtId="166" fontId="14" fillId="0" borderId="3" xfId="3" applyNumberFormat="1" applyFont="1" applyBorder="1" applyAlignment="1">
      <alignment horizontal="right" vertical="center" wrapText="1"/>
    </xf>
    <xf numFmtId="167" fontId="14" fillId="0" borderId="3" xfId="2" applyNumberFormat="1" applyFont="1" applyBorder="1" applyAlignment="1">
      <alignment horizontal="center" vertical="center"/>
    </xf>
    <xf numFmtId="0" fontId="14" fillId="0" borderId="12" xfId="2" applyFont="1" applyBorder="1"/>
    <xf numFmtId="166" fontId="14" fillId="0" borderId="0" xfId="2" applyNumberFormat="1" applyFont="1"/>
    <xf numFmtId="43" fontId="14" fillId="0" borderId="0" xfId="2" applyNumberFormat="1" applyFont="1"/>
    <xf numFmtId="0" fontId="14" fillId="0" borderId="4" xfId="2" applyFont="1" applyBorder="1" applyAlignment="1">
      <alignment vertical="center" wrapText="1"/>
    </xf>
    <xf numFmtId="166" fontId="14" fillId="0" borderId="11" xfId="3" applyNumberFormat="1" applyFont="1" applyBorder="1" applyAlignment="1">
      <alignment horizontal="right" vertical="center" wrapText="1"/>
    </xf>
    <xf numFmtId="9" fontId="14" fillId="0" borderId="4" xfId="2" applyNumberFormat="1" applyFont="1" applyBorder="1" applyAlignment="1">
      <alignment horizontal="center" vertical="center"/>
    </xf>
    <xf numFmtId="166" fontId="14" fillId="0" borderId="4" xfId="3" applyNumberFormat="1" applyFont="1" applyBorder="1" applyAlignment="1">
      <alignment horizontal="right" vertical="center" wrapText="1"/>
    </xf>
    <xf numFmtId="167" fontId="14" fillId="0" borderId="4" xfId="4" applyNumberFormat="1" applyFont="1" applyBorder="1" applyAlignment="1">
      <alignment horizontal="center" vertical="center"/>
    </xf>
    <xf numFmtId="0" fontId="13" fillId="0" borderId="4" xfId="5" applyFont="1" applyFill="1" applyBorder="1" applyAlignment="1">
      <alignment vertical="center" wrapText="1"/>
    </xf>
    <xf numFmtId="164" fontId="13" fillId="0" borderId="4" xfId="3" applyNumberFormat="1" applyFont="1" applyBorder="1" applyAlignment="1">
      <alignment horizontal="right" vertical="center" wrapText="1"/>
    </xf>
    <xf numFmtId="0" fontId="13" fillId="0" borderId="8" xfId="5" applyFont="1" applyFill="1" applyBorder="1" applyAlignment="1">
      <alignment vertical="center" wrapText="1"/>
    </xf>
    <xf numFmtId="166" fontId="13" fillId="0" borderId="8" xfId="3" applyNumberFormat="1" applyFont="1" applyBorder="1" applyAlignment="1">
      <alignment horizontal="right" vertical="center" wrapText="1"/>
    </xf>
    <xf numFmtId="0" fontId="14" fillId="0" borderId="8" xfId="2" applyFont="1" applyBorder="1" applyAlignment="1">
      <alignment horizontal="center" vertical="center"/>
    </xf>
    <xf numFmtId="166" fontId="14" fillId="0" borderId="0" xfId="3" applyNumberFormat="1" applyFont="1"/>
    <xf numFmtId="0" fontId="14" fillId="0" borderId="0" xfId="2" applyFont="1" applyBorder="1" applyAlignment="1">
      <alignment horizontal="center"/>
    </xf>
    <xf numFmtId="0" fontId="14" fillId="0" borderId="0" xfId="2" applyFont="1" applyBorder="1"/>
    <xf numFmtId="166" fontId="14" fillId="0" borderId="0" xfId="3" applyNumberFormat="1" applyFont="1" applyBorder="1" applyAlignment="1">
      <alignment horizontal="right"/>
    </xf>
    <xf numFmtId="0" fontId="14" fillId="0" borderId="49" xfId="2" applyFont="1" applyFill="1" applyBorder="1" applyAlignment="1">
      <alignment horizontal="center" vertical="center" wrapText="1"/>
    </xf>
    <xf numFmtId="9" fontId="14" fillId="0" borderId="50" xfId="2" applyNumberFormat="1" applyFont="1" applyFill="1" applyBorder="1" applyAlignment="1">
      <alignment horizontal="center" vertical="center" wrapText="1"/>
    </xf>
    <xf numFmtId="166" fontId="14" fillId="0" borderId="50" xfId="3" applyNumberFormat="1" applyFont="1" applyFill="1" applyBorder="1" applyAlignment="1">
      <alignment horizontal="center" vertical="center" wrapText="1"/>
    </xf>
    <xf numFmtId="164" fontId="14" fillId="0" borderId="50" xfId="3" applyNumberFormat="1" applyFont="1" applyFill="1" applyBorder="1" applyAlignment="1">
      <alignment horizontal="center" vertical="center" wrapText="1"/>
    </xf>
    <xf numFmtId="166" fontId="14" fillId="0" borderId="50" xfId="6" applyNumberFormat="1" applyFont="1" applyFill="1" applyBorder="1" applyAlignment="1">
      <alignment horizontal="left" vertical="center" wrapText="1"/>
    </xf>
    <xf numFmtId="0" fontId="14" fillId="0" borderId="44" xfId="2" applyFont="1" applyFill="1" applyBorder="1" applyAlignment="1">
      <alignment horizontal="center" vertical="center" wrapText="1"/>
    </xf>
    <xf numFmtId="9" fontId="14" fillId="0" borderId="1" xfId="2" applyNumberFormat="1" applyFont="1" applyFill="1" applyBorder="1" applyAlignment="1">
      <alignment horizontal="center" vertical="center" wrapText="1"/>
    </xf>
    <xf numFmtId="166" fontId="14" fillId="0" borderId="1" xfId="3" applyNumberFormat="1" applyFont="1" applyFill="1" applyBorder="1" applyAlignment="1">
      <alignment horizontal="center" vertical="center" wrapText="1"/>
    </xf>
    <xf numFmtId="164" fontId="14" fillId="0" borderId="1" xfId="3" applyNumberFormat="1" applyFont="1" applyFill="1" applyBorder="1" applyAlignment="1">
      <alignment horizontal="center" vertical="center" wrapText="1"/>
    </xf>
    <xf numFmtId="166" fontId="14" fillId="0" borderId="1" xfId="6" applyNumberFormat="1" applyFont="1" applyFill="1" applyBorder="1" applyAlignment="1">
      <alignment horizontal="left" vertical="center" wrapText="1"/>
    </xf>
    <xf numFmtId="166" fontId="14" fillId="0" borderId="1" xfId="2" applyNumberFormat="1" applyFont="1" applyFill="1" applyBorder="1" applyAlignment="1">
      <alignment horizontal="center" vertical="center" wrapText="1"/>
    </xf>
    <xf numFmtId="0" fontId="14" fillId="0" borderId="48" xfId="2" applyFont="1" applyBorder="1"/>
    <xf numFmtId="0" fontId="16" fillId="0" borderId="1" xfId="2" applyFont="1" applyBorder="1" applyAlignment="1">
      <alignment horizontal="center" vertical="center"/>
    </xf>
    <xf numFmtId="166" fontId="16" fillId="0" borderId="1" xfId="3" applyNumberFormat="1" applyFont="1" applyBorder="1" applyAlignment="1">
      <alignment horizontal="center" vertical="center"/>
    </xf>
    <xf numFmtId="0" fontId="16" fillId="0" borderId="1" xfId="2" applyFont="1" applyBorder="1" applyAlignment="1">
      <alignment horizontal="center" vertical="center" wrapText="1"/>
    </xf>
    <xf numFmtId="0" fontId="17" fillId="0" borderId="46" xfId="2" applyFont="1" applyBorder="1" applyAlignment="1">
      <alignment horizontal="center" vertical="center" wrapText="1"/>
    </xf>
    <xf numFmtId="9" fontId="17" fillId="0" borderId="47" xfId="2" applyNumberFormat="1" applyFont="1" applyBorder="1" applyAlignment="1">
      <alignment horizontal="center" vertical="center" wrapText="1"/>
    </xf>
    <xf numFmtId="166" fontId="5" fillId="0" borderId="47" xfId="3" applyNumberFormat="1" applyFont="1" applyBorder="1" applyAlignment="1">
      <alignment horizontal="center" vertical="center" wrapText="1"/>
    </xf>
    <xf numFmtId="164" fontId="5" fillId="0" borderId="47" xfId="3" applyNumberFormat="1" applyFont="1" applyBorder="1" applyAlignment="1">
      <alignment horizontal="center" vertical="center" wrapText="1"/>
    </xf>
    <xf numFmtId="166" fontId="17" fillId="0" borderId="47" xfId="6" applyNumberFormat="1" applyFont="1" applyBorder="1" applyAlignment="1">
      <alignment horizontal="center" vertical="center" wrapText="1"/>
    </xf>
    <xf numFmtId="0" fontId="17" fillId="0" borderId="48" xfId="2" applyFont="1" applyBorder="1"/>
    <xf numFmtId="0" fontId="13" fillId="0" borderId="10" xfId="2" applyFont="1" applyBorder="1" applyAlignment="1">
      <alignment horizontal="center" vertical="center"/>
    </xf>
    <xf numFmtId="0" fontId="13" fillId="0" borderId="53" xfId="2" applyFont="1" applyBorder="1" applyAlignment="1">
      <alignment horizontal="center" vertical="center"/>
    </xf>
    <xf numFmtId="166" fontId="13" fillId="0" borderId="53" xfId="3" applyNumberFormat="1" applyFont="1" applyBorder="1" applyAlignment="1">
      <alignment horizontal="center" vertical="center"/>
    </xf>
    <xf numFmtId="0" fontId="13" fillId="0" borderId="53" xfId="2" applyFont="1" applyBorder="1" applyAlignment="1">
      <alignment horizontal="center" vertical="center" wrapText="1"/>
    </xf>
    <xf numFmtId="0" fontId="8" fillId="0" borderId="1" xfId="2" applyFont="1" applyBorder="1" applyAlignment="1">
      <alignment horizontal="center" vertical="center" wrapText="1"/>
    </xf>
    <xf numFmtId="167" fontId="8" fillId="0" borderId="1" xfId="4" applyNumberFormat="1" applyFont="1" applyBorder="1" applyAlignment="1">
      <alignment horizontal="right" vertical="center" wrapText="1"/>
    </xf>
    <xf numFmtId="167" fontId="8" fillId="0" borderId="1" xfId="2" applyNumberFormat="1" applyFont="1" applyBorder="1" applyAlignment="1">
      <alignment horizontal="center" vertical="center"/>
    </xf>
    <xf numFmtId="9" fontId="8" fillId="0" borderId="1" xfId="2" applyNumberFormat="1" applyFont="1" applyBorder="1" applyAlignment="1">
      <alignment horizontal="center" vertical="center"/>
    </xf>
    <xf numFmtId="167" fontId="8" fillId="0" borderId="1" xfId="4" applyNumberFormat="1" applyFont="1" applyBorder="1" applyAlignment="1">
      <alignment horizontal="center" vertical="center"/>
    </xf>
    <xf numFmtId="0" fontId="7" fillId="0" borderId="1" xfId="5" applyFont="1" applyFill="1" applyBorder="1" applyAlignment="1">
      <alignment vertical="center" wrapText="1"/>
    </xf>
    <xf numFmtId="164" fontId="7" fillId="0" borderId="1" xfId="3" applyNumberFormat="1" applyFont="1" applyBorder="1" applyAlignment="1">
      <alignment horizontal="right" vertical="center" wrapText="1"/>
    </xf>
    <xf numFmtId="0" fontId="13" fillId="2" borderId="1" xfId="2" applyFont="1" applyFill="1" applyBorder="1" applyAlignment="1">
      <alignment horizontal="center" vertical="center"/>
    </xf>
    <xf numFmtId="0" fontId="13" fillId="0" borderId="16" xfId="2" applyFont="1" applyBorder="1" applyAlignment="1">
      <alignment horizontal="center" vertical="center" wrapText="1"/>
    </xf>
    <xf numFmtId="0" fontId="14" fillId="0" borderId="45" xfId="2" applyFont="1" applyBorder="1" applyAlignment="1">
      <alignment horizontal="center" vertical="center"/>
    </xf>
    <xf numFmtId="0" fontId="3" fillId="0" borderId="45" xfId="2" applyFont="1" applyBorder="1"/>
    <xf numFmtId="0" fontId="8" fillId="0" borderId="47" xfId="2" applyFont="1" applyBorder="1" applyAlignment="1">
      <alignment horizontal="center" vertical="center" wrapText="1"/>
    </xf>
    <xf numFmtId="0" fontId="7" fillId="0" borderId="47" xfId="5" applyFont="1" applyFill="1" applyBorder="1" applyAlignment="1">
      <alignment vertical="center" wrapText="1"/>
    </xf>
    <xf numFmtId="166" fontId="7" fillId="0" borderId="47" xfId="3" applyNumberFormat="1" applyFont="1" applyBorder="1" applyAlignment="1">
      <alignment horizontal="right" vertical="center" wrapText="1"/>
    </xf>
    <xf numFmtId="0" fontId="8" fillId="0" borderId="47" xfId="2" applyFont="1" applyBorder="1" applyAlignment="1">
      <alignment horizontal="center" vertical="center"/>
    </xf>
    <xf numFmtId="166" fontId="10" fillId="0" borderId="0" xfId="2" applyNumberFormat="1" applyFont="1" applyAlignment="1">
      <alignment vertical="center"/>
    </xf>
    <xf numFmtId="0" fontId="6" fillId="0" borderId="0" xfId="2" applyFont="1" applyBorder="1" applyAlignment="1">
      <alignment horizontal="center" vertical="center" wrapText="1"/>
    </xf>
    <xf numFmtId="0" fontId="10" fillId="0" borderId="0" xfId="2" applyFont="1" applyBorder="1" applyAlignment="1">
      <alignment horizontal="center" vertical="center" wrapText="1"/>
    </xf>
    <xf numFmtId="0" fontId="13" fillId="2" borderId="42" xfId="2" applyFont="1" applyFill="1" applyBorder="1" applyAlignment="1">
      <alignment horizontal="center" vertical="center"/>
    </xf>
    <xf numFmtId="0" fontId="10" fillId="0" borderId="1" xfId="2" applyFont="1" applyBorder="1" applyAlignment="1">
      <alignment horizontal="center" vertical="center" wrapText="1"/>
    </xf>
    <xf numFmtId="167" fontId="14" fillId="0" borderId="1" xfId="4" applyNumberFormat="1" applyFont="1" applyBorder="1" applyAlignment="1">
      <alignment horizontal="right" vertical="center" wrapText="1"/>
    </xf>
    <xf numFmtId="9" fontId="10" fillId="0" borderId="1" xfId="2" applyNumberFormat="1" applyFont="1" applyBorder="1" applyAlignment="1">
      <alignment horizontal="center" vertical="center"/>
    </xf>
    <xf numFmtId="167" fontId="10" fillId="0" borderId="1" xfId="4" applyNumberFormat="1" applyFont="1" applyBorder="1" applyAlignment="1">
      <alignment horizontal="center" vertical="center"/>
    </xf>
    <xf numFmtId="0" fontId="6" fillId="0" borderId="1" xfId="5" applyFont="1" applyFill="1" applyBorder="1" applyAlignment="1">
      <alignment vertical="center" wrapText="1"/>
    </xf>
    <xf numFmtId="164" fontId="6" fillId="0" borderId="1" xfId="3" applyNumberFormat="1" applyFont="1" applyBorder="1" applyAlignment="1">
      <alignment horizontal="right" vertical="center" wrapText="1"/>
    </xf>
    <xf numFmtId="0" fontId="10" fillId="0" borderId="42" xfId="2" applyFont="1" applyBorder="1" applyAlignment="1">
      <alignment horizontal="center" vertical="center" wrapText="1"/>
    </xf>
    <xf numFmtId="0" fontId="14" fillId="0" borderId="42" xfId="2" applyFont="1" applyBorder="1" applyAlignment="1">
      <alignment horizontal="left" vertical="center" wrapText="1"/>
    </xf>
    <xf numFmtId="0" fontId="13" fillId="0" borderId="42" xfId="2" applyFont="1" applyBorder="1" applyAlignment="1">
      <alignment horizontal="center" vertical="center" wrapText="1"/>
    </xf>
    <xf numFmtId="0" fontId="13" fillId="0" borderId="43" xfId="2" applyFont="1" applyBorder="1" applyAlignment="1">
      <alignment horizontal="center" vertical="center" wrapText="1"/>
    </xf>
    <xf numFmtId="0" fontId="14" fillId="0" borderId="45" xfId="2" applyFont="1" applyBorder="1"/>
    <xf numFmtId="0" fontId="10" fillId="0" borderId="47" xfId="2" applyFont="1" applyBorder="1" applyAlignment="1">
      <alignment horizontal="center" vertical="center" wrapText="1"/>
    </xf>
    <xf numFmtId="0" fontId="13" fillId="0" borderId="47" xfId="2" applyFont="1" applyBorder="1" applyAlignment="1">
      <alignment vertical="center" wrapText="1"/>
    </xf>
    <xf numFmtId="166" fontId="13" fillId="2" borderId="47" xfId="3" applyNumberFormat="1" applyFont="1" applyFill="1" applyBorder="1" applyAlignment="1">
      <alignment horizontal="right" vertical="center" wrapText="1"/>
    </xf>
    <xf numFmtId="0" fontId="14" fillId="0" borderId="47" xfId="2" applyFont="1" applyBorder="1" applyAlignment="1">
      <alignment horizontal="center" vertical="center"/>
    </xf>
    <xf numFmtId="0" fontId="10" fillId="0" borderId="42" xfId="2" applyFont="1" applyBorder="1" applyAlignment="1">
      <alignment vertical="center" wrapText="1"/>
    </xf>
    <xf numFmtId="166" fontId="10" fillId="0" borderId="42" xfId="3" applyNumberFormat="1" applyFont="1" applyBorder="1" applyAlignment="1">
      <alignment horizontal="right" vertical="center" wrapText="1"/>
    </xf>
    <xf numFmtId="167" fontId="10" fillId="0" borderId="42" xfId="2" applyNumberFormat="1" applyFont="1" applyBorder="1" applyAlignment="1">
      <alignment horizontal="center" vertical="center"/>
    </xf>
    <xf numFmtId="0" fontId="10" fillId="0" borderId="43" xfId="2" applyFont="1" applyBorder="1"/>
    <xf numFmtId="0" fontId="10" fillId="0" borderId="45" xfId="2" applyFont="1" applyBorder="1"/>
    <xf numFmtId="0" fontId="6" fillId="0" borderId="47" xfId="5" applyFont="1" applyFill="1" applyBorder="1" applyAlignment="1">
      <alignment vertical="center" wrapText="1"/>
    </xf>
    <xf numFmtId="166" fontId="6" fillId="0" borderId="47" xfId="3" applyNumberFormat="1" applyFont="1" applyBorder="1" applyAlignment="1">
      <alignment horizontal="right" vertical="center" wrapText="1"/>
    </xf>
    <xf numFmtId="0" fontId="10" fillId="0" borderId="47" xfId="2" applyFont="1" applyBorder="1" applyAlignment="1">
      <alignment horizontal="center" vertical="center"/>
    </xf>
    <xf numFmtId="0" fontId="14" fillId="0" borderId="34" xfId="2" applyFont="1" applyBorder="1" applyAlignment="1">
      <alignment horizontal="center" vertical="center" wrapText="1"/>
    </xf>
    <xf numFmtId="0" fontId="14" fillId="0" borderId="11" xfId="2" applyFont="1" applyFill="1" applyBorder="1" applyAlignment="1">
      <alignment horizontal="center" vertical="center" wrapText="1"/>
    </xf>
    <xf numFmtId="9" fontId="14" fillId="0" borderId="11" xfId="2" applyNumberFormat="1" applyFont="1" applyFill="1" applyBorder="1" applyAlignment="1">
      <alignment horizontal="center" vertical="center" wrapText="1"/>
    </xf>
    <xf numFmtId="164" fontId="14" fillId="0" borderId="11" xfId="3" applyNumberFormat="1" applyFont="1" applyFill="1" applyBorder="1" applyAlignment="1">
      <alignment horizontal="center" vertical="center" wrapText="1"/>
    </xf>
    <xf numFmtId="166" fontId="14" fillId="0" borderId="11" xfId="6" applyNumberFormat="1" applyFont="1" applyFill="1" applyBorder="1" applyAlignment="1">
      <alignment horizontal="left" vertical="center" wrapText="1"/>
    </xf>
    <xf numFmtId="0" fontId="14" fillId="0" borderId="36" xfId="2" applyFont="1" applyBorder="1" applyAlignment="1">
      <alignment horizontal="center" vertical="center" wrapText="1"/>
    </xf>
    <xf numFmtId="0" fontId="14" fillId="0" borderId="8" xfId="2" applyFont="1" applyFill="1" applyBorder="1" applyAlignment="1">
      <alignment horizontal="center" vertical="center" wrapText="1"/>
    </xf>
    <xf numFmtId="9" fontId="14" fillId="0" borderId="8" xfId="2" applyNumberFormat="1" applyFont="1" applyFill="1" applyBorder="1" applyAlignment="1">
      <alignment horizontal="center" vertical="center" wrapText="1"/>
    </xf>
    <xf numFmtId="164" fontId="14" fillId="0" borderId="8" xfId="3" applyNumberFormat="1" applyFont="1" applyFill="1" applyBorder="1" applyAlignment="1">
      <alignment horizontal="center" vertical="center" wrapText="1"/>
    </xf>
    <xf numFmtId="166" fontId="14" fillId="0" borderId="8" xfId="6" applyNumberFormat="1" applyFont="1" applyFill="1" applyBorder="1" applyAlignment="1">
      <alignment horizontal="left" vertical="center" wrapText="1"/>
    </xf>
    <xf numFmtId="0" fontId="14" fillId="0" borderId="38" xfId="2" applyFont="1" applyBorder="1" applyAlignment="1">
      <alignment horizontal="center" vertical="center" wrapText="1"/>
    </xf>
    <xf numFmtId="0" fontId="14" fillId="0" borderId="4" xfId="2" applyFont="1" applyFill="1" applyBorder="1" applyAlignment="1">
      <alignment horizontal="center" vertical="center" wrapText="1"/>
    </xf>
    <xf numFmtId="9" fontId="14" fillId="0" borderId="4" xfId="2" applyNumberFormat="1" applyFont="1" applyFill="1" applyBorder="1" applyAlignment="1">
      <alignment horizontal="center" vertical="center" wrapText="1"/>
    </xf>
    <xf numFmtId="164" fontId="14" fillId="0" borderId="4" xfId="3" applyNumberFormat="1" applyFont="1" applyFill="1" applyBorder="1" applyAlignment="1">
      <alignment horizontal="center" vertical="center" wrapText="1"/>
    </xf>
    <xf numFmtId="166" fontId="14" fillId="0" borderId="3" xfId="6" applyNumberFormat="1" applyFont="1" applyFill="1" applyBorder="1" applyAlignment="1">
      <alignment vertical="center" wrapText="1"/>
    </xf>
    <xf numFmtId="9" fontId="14" fillId="0" borderId="4" xfId="2" applyNumberFormat="1" applyFont="1" applyBorder="1" applyAlignment="1">
      <alignment horizontal="center" vertical="center" wrapText="1"/>
    </xf>
    <xf numFmtId="166" fontId="14" fillId="0" borderId="4" xfId="6" applyNumberFormat="1" applyFont="1" applyBorder="1" applyAlignment="1">
      <alignment horizontal="left" vertical="center" wrapText="1"/>
    </xf>
    <xf numFmtId="0" fontId="13" fillId="0" borderId="8" xfId="2" applyFont="1" applyBorder="1" applyAlignment="1">
      <alignment horizontal="center" vertical="center" wrapText="1"/>
    </xf>
    <xf numFmtId="9" fontId="14" fillId="0" borderId="8" xfId="2" applyNumberFormat="1" applyFont="1" applyBorder="1" applyAlignment="1">
      <alignment horizontal="center" vertical="center" wrapText="1"/>
    </xf>
    <xf numFmtId="164" fontId="13" fillId="0" borderId="8" xfId="3" applyNumberFormat="1" applyFont="1" applyBorder="1" applyAlignment="1">
      <alignment horizontal="center" vertical="center" wrapText="1"/>
    </xf>
    <xf numFmtId="166" fontId="14" fillId="0" borderId="8" xfId="6" applyNumberFormat="1" applyFont="1" applyBorder="1" applyAlignment="1">
      <alignment horizontal="center" vertical="center" wrapText="1"/>
    </xf>
    <xf numFmtId="0" fontId="3" fillId="0" borderId="45" xfId="2" applyFont="1" applyBorder="1" applyAlignment="1">
      <alignment horizontal="center" vertical="center"/>
    </xf>
    <xf numFmtId="0" fontId="14" fillId="0" borderId="6" xfId="2" applyFont="1" applyBorder="1" applyAlignment="1">
      <alignment horizontal="center" vertical="center"/>
    </xf>
    <xf numFmtId="0" fontId="3" fillId="0" borderId="1" xfId="0" quotePrefix="1" applyFont="1" applyFill="1" applyBorder="1" applyAlignment="1">
      <alignment horizontal="center"/>
    </xf>
    <xf numFmtId="0" fontId="5" fillId="0" borderId="41" xfId="2" applyFont="1" applyBorder="1" applyAlignment="1">
      <alignment horizontal="center" vertical="center" wrapText="1"/>
    </xf>
    <xf numFmtId="0" fontId="5" fillId="0" borderId="46" xfId="2" applyFont="1" applyBorder="1" applyAlignment="1">
      <alignment horizontal="center" vertical="center" wrapText="1"/>
    </xf>
    <xf numFmtId="0" fontId="5" fillId="0" borderId="42" xfId="2" applyFont="1" applyBorder="1" applyAlignment="1">
      <alignment horizontal="center" vertical="center" wrapText="1"/>
    </xf>
    <xf numFmtId="0" fontId="5" fillId="0" borderId="47" xfId="2" applyFont="1" applyBorder="1" applyAlignment="1">
      <alignment horizontal="center" vertical="center" wrapText="1"/>
    </xf>
    <xf numFmtId="0" fontId="15" fillId="0" borderId="0"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10" xfId="2" applyFont="1" applyBorder="1" applyAlignment="1">
      <alignment horizontal="center" vertical="center" wrapText="1"/>
    </xf>
    <xf numFmtId="9" fontId="14" fillId="0" borderId="13" xfId="2" applyNumberFormat="1" applyFont="1" applyBorder="1" applyAlignment="1">
      <alignment horizontal="center"/>
    </xf>
    <xf numFmtId="9" fontId="14" fillId="0" borderId="5" xfId="2" applyNumberFormat="1" applyFont="1" applyBorder="1" applyAlignment="1">
      <alignment horizontal="center"/>
    </xf>
    <xf numFmtId="164" fontId="13" fillId="2" borderId="6" xfId="2" applyNumberFormat="1" applyFont="1" applyFill="1" applyBorder="1" applyAlignment="1">
      <alignment horizontal="left" vertical="center"/>
    </xf>
    <xf numFmtId="0" fontId="13" fillId="2" borderId="9" xfId="2" applyFont="1" applyFill="1" applyBorder="1" applyAlignment="1">
      <alignment horizontal="left" vertical="center"/>
    </xf>
    <xf numFmtId="166" fontId="14" fillId="0" borderId="13" xfId="2" applyNumberFormat="1" applyFont="1" applyBorder="1" applyAlignment="1">
      <alignment horizontal="center" vertical="center"/>
    </xf>
    <xf numFmtId="0" fontId="14" fillId="0" borderId="5" xfId="2" applyFont="1" applyBorder="1" applyAlignment="1">
      <alignment horizontal="center" vertical="center"/>
    </xf>
    <xf numFmtId="0" fontId="5" fillId="0" borderId="43" xfId="2" applyFont="1" applyBorder="1" applyAlignment="1">
      <alignment horizontal="center" vertical="center" wrapText="1"/>
    </xf>
    <xf numFmtId="0" fontId="5" fillId="0" borderId="48" xfId="2" applyFont="1" applyBorder="1" applyAlignment="1">
      <alignment horizontal="center" vertical="center" wrapText="1"/>
    </xf>
    <xf numFmtId="0" fontId="14" fillId="0" borderId="50"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52" xfId="2" applyFont="1" applyFill="1" applyBorder="1" applyAlignment="1">
      <alignment horizontal="center" vertical="center"/>
    </xf>
    <xf numFmtId="0" fontId="14" fillId="0" borderId="21" xfId="2" applyFont="1" applyFill="1" applyBorder="1" applyAlignment="1">
      <alignment horizontal="center" vertical="center"/>
    </xf>
    <xf numFmtId="0" fontId="14" fillId="0" borderId="51" xfId="2" applyFont="1" applyFill="1" applyBorder="1" applyAlignment="1">
      <alignment horizontal="center" vertical="center"/>
    </xf>
    <xf numFmtId="0" fontId="14" fillId="0" borderId="45" xfId="2" applyFont="1" applyFill="1" applyBorder="1" applyAlignment="1">
      <alignment horizontal="center" vertical="center"/>
    </xf>
    <xf numFmtId="168" fontId="11" fillId="0" borderId="0" xfId="2" applyNumberFormat="1" applyFont="1" applyAlignment="1">
      <alignment horizontal="center"/>
    </xf>
    <xf numFmtId="0" fontId="11" fillId="0" borderId="0" xfId="2" applyFont="1" applyAlignment="1">
      <alignment horizontal="center"/>
    </xf>
    <xf numFmtId="0" fontId="10" fillId="0" borderId="0" xfId="2" applyFont="1" applyAlignment="1">
      <alignment horizontal="center"/>
    </xf>
    <xf numFmtId="0" fontId="14" fillId="0" borderId="44" xfId="2" applyFont="1" applyFill="1" applyBorder="1" applyAlignment="1">
      <alignment horizontal="center" vertical="center" wrapText="1"/>
    </xf>
    <xf numFmtId="166" fontId="14" fillId="0" borderId="1" xfId="6" applyNumberFormat="1" applyFont="1" applyFill="1" applyBorder="1" applyAlignment="1">
      <alignment horizontal="left" vertical="center" wrapText="1"/>
    </xf>
    <xf numFmtId="0" fontId="6" fillId="0" borderId="0" xfId="2" applyFont="1" applyAlignment="1">
      <alignment horizontal="center" vertical="center"/>
    </xf>
    <xf numFmtId="0" fontId="2" fillId="0" borderId="14" xfId="2" applyFont="1" applyBorder="1" applyAlignment="1">
      <alignment horizontal="center" vertical="center" wrapText="1"/>
    </xf>
    <xf numFmtId="0" fontId="2" fillId="0" borderId="17" xfId="2" applyFont="1" applyBorder="1" applyAlignment="1">
      <alignment horizontal="center" vertical="center" wrapText="1"/>
    </xf>
    <xf numFmtId="0" fontId="2" fillId="0" borderId="32"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33"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8" xfId="2" applyFont="1" applyBorder="1" applyAlignment="1">
      <alignment horizontal="center" vertical="center" wrapText="1"/>
    </xf>
    <xf numFmtId="0" fontId="2" fillId="0" borderId="20" xfId="2" applyFont="1" applyBorder="1" applyAlignment="1">
      <alignment horizontal="center" vertical="center" wrapText="1"/>
    </xf>
    <xf numFmtId="0" fontId="3" fillId="0" borderId="34" xfId="2" applyFont="1" applyBorder="1" applyAlignment="1">
      <alignment horizontal="center" vertical="center" wrapText="1"/>
    </xf>
    <xf numFmtId="0" fontId="3" fillId="0" borderId="38" xfId="2" applyFont="1" applyBorder="1" applyAlignment="1">
      <alignment horizontal="center" vertical="center" wrapText="1"/>
    </xf>
    <xf numFmtId="0" fontId="3" fillId="0" borderId="32"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3" fillId="0" borderId="39" xfId="2" applyFont="1" applyFill="1" applyBorder="1" applyAlignment="1">
      <alignment horizontal="center" vertical="center" wrapText="1"/>
    </xf>
    <xf numFmtId="0" fontId="3" fillId="0" borderId="24" xfId="2" applyFont="1" applyFill="1" applyBorder="1" applyAlignment="1">
      <alignment horizontal="center" vertical="center" wrapText="1"/>
    </xf>
    <xf numFmtId="166" fontId="3" fillId="0" borderId="11" xfId="6" applyNumberFormat="1" applyFont="1" applyFill="1" applyBorder="1" applyAlignment="1">
      <alignment horizontal="left" vertical="center" wrapText="1"/>
    </xf>
    <xf numFmtId="166" fontId="3" fillId="0" borderId="4" xfId="6" applyNumberFormat="1" applyFont="1" applyFill="1" applyBorder="1" applyAlignment="1">
      <alignment horizontal="left" vertical="center" wrapText="1"/>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9" xfId="2" applyFont="1" applyBorder="1" applyAlignment="1">
      <alignment horizontal="center" vertical="center"/>
    </xf>
    <xf numFmtId="0" fontId="3" fillId="0" borderId="37" xfId="2" applyFont="1" applyBorder="1" applyAlignment="1">
      <alignment horizontal="center" vertical="center" wrapText="1"/>
    </xf>
    <xf numFmtId="0" fontId="3" fillId="0" borderId="25" xfId="2" applyFont="1" applyBorder="1" applyAlignment="1">
      <alignment horizontal="center" vertical="center" wrapText="1"/>
    </xf>
    <xf numFmtId="0" fontId="9" fillId="0" borderId="40" xfId="2" applyFont="1" applyBorder="1" applyAlignment="1">
      <alignment horizontal="center" vertical="center" wrapText="1"/>
    </xf>
    <xf numFmtId="0" fontId="9" fillId="0" borderId="22" xfId="2" applyFont="1" applyBorder="1" applyAlignment="1">
      <alignment horizontal="center" vertical="center" wrapText="1"/>
    </xf>
    <xf numFmtId="0" fontId="2" fillId="0" borderId="12" xfId="2" applyFont="1" applyBorder="1" applyAlignment="1">
      <alignment horizontal="center" vertical="center"/>
    </xf>
    <xf numFmtId="0" fontId="2" fillId="0" borderId="9" xfId="2" applyFont="1" applyBorder="1" applyAlignment="1">
      <alignment horizontal="center" vertical="center"/>
    </xf>
    <xf numFmtId="0" fontId="3" fillId="0" borderId="35" xfId="2" applyFont="1" applyFill="1" applyBorder="1" applyAlignment="1">
      <alignment horizontal="center" vertical="center" wrapText="1"/>
    </xf>
    <xf numFmtId="0" fontId="3" fillId="0" borderId="23" xfId="2" applyFont="1" applyFill="1" applyBorder="1" applyAlignment="1">
      <alignment horizontal="center" vertical="center" wrapText="1"/>
    </xf>
    <xf numFmtId="0" fontId="3" fillId="0" borderId="37"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18" fillId="0" borderId="0" xfId="2" applyFont="1" applyBorder="1" applyAlignment="1">
      <alignment horizontal="center" vertical="center" wrapText="1"/>
    </xf>
    <xf numFmtId="0" fontId="7" fillId="0" borderId="44" xfId="2" applyFont="1" applyBorder="1" applyAlignment="1">
      <alignment horizontal="center" vertical="center" wrapText="1"/>
    </xf>
    <xf numFmtId="0" fontId="7" fillId="0" borderId="46" xfId="2" applyFont="1" applyBorder="1" applyAlignment="1">
      <alignment horizontal="center" vertical="center" wrapText="1"/>
    </xf>
    <xf numFmtId="167" fontId="3" fillId="0" borderId="45" xfId="2" applyNumberFormat="1" applyFont="1" applyBorder="1" applyAlignment="1">
      <alignment horizontal="center"/>
    </xf>
    <xf numFmtId="0" fontId="3" fillId="0" borderId="45" xfId="2" applyFont="1" applyBorder="1" applyAlignment="1">
      <alignment horizontal="center"/>
    </xf>
    <xf numFmtId="164" fontId="2" fillId="2" borderId="45" xfId="2" applyNumberFormat="1" applyFont="1" applyFill="1" applyBorder="1" applyAlignment="1">
      <alignment horizontal="left" vertical="center"/>
    </xf>
    <xf numFmtId="0" fontId="2" fillId="2" borderId="48" xfId="2" applyFont="1" applyFill="1" applyBorder="1" applyAlignment="1">
      <alignment horizontal="left" vertical="center"/>
    </xf>
    <xf numFmtId="166" fontId="3" fillId="0" borderId="52" xfId="2" applyNumberFormat="1" applyFont="1" applyBorder="1" applyAlignment="1">
      <alignment vertical="center"/>
    </xf>
    <xf numFmtId="0" fontId="3" fillId="0" borderId="21" xfId="2" applyFont="1" applyBorder="1" applyAlignment="1">
      <alignment vertical="center"/>
    </xf>
    <xf numFmtId="0" fontId="3" fillId="0" borderId="51" xfId="2" applyFont="1" applyBorder="1" applyAlignment="1">
      <alignment vertical="center"/>
    </xf>
    <xf numFmtId="0" fontId="13" fillId="0" borderId="34" xfId="2" applyFont="1" applyBorder="1" applyAlignment="1">
      <alignment horizontal="center" vertical="center" wrapText="1"/>
    </xf>
    <xf numFmtId="0" fontId="13" fillId="0" borderId="36"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8" xfId="2" applyFont="1" applyBorder="1" applyAlignment="1">
      <alignment horizontal="center" vertical="center" wrapText="1"/>
    </xf>
    <xf numFmtId="0" fontId="18" fillId="0" borderId="28" xfId="2" applyFont="1" applyBorder="1" applyAlignment="1">
      <alignment horizontal="center" vertical="center" wrapText="1"/>
    </xf>
    <xf numFmtId="0" fontId="18" fillId="0" borderId="29"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19" xfId="2" applyFont="1" applyBorder="1" applyAlignment="1">
      <alignment horizontal="center" vertical="center" wrapText="1"/>
    </xf>
    <xf numFmtId="0" fontId="6" fillId="0" borderId="41" xfId="2" applyFont="1" applyBorder="1" applyAlignment="1">
      <alignment horizontal="center" vertical="center" wrapText="1"/>
    </xf>
    <xf numFmtId="0" fontId="6" fillId="0" borderId="44" xfId="2" applyFont="1" applyBorder="1" applyAlignment="1">
      <alignment horizontal="center" vertical="center" wrapText="1"/>
    </xf>
    <xf numFmtId="0" fontId="6" fillId="0" borderId="46" xfId="2" applyFont="1" applyBorder="1" applyAlignment="1">
      <alignment horizontal="center" vertical="center" wrapText="1"/>
    </xf>
    <xf numFmtId="167" fontId="10" fillId="0" borderId="45" xfId="2" applyNumberFormat="1" applyFont="1" applyBorder="1" applyAlignment="1">
      <alignment horizontal="center"/>
    </xf>
    <xf numFmtId="0" fontId="10" fillId="0" borderId="45" xfId="2" applyFont="1" applyBorder="1" applyAlignment="1">
      <alignment horizontal="center"/>
    </xf>
    <xf numFmtId="164" fontId="6" fillId="2" borderId="45" xfId="2" applyNumberFormat="1" applyFont="1" applyFill="1" applyBorder="1" applyAlignment="1">
      <alignment horizontal="left" vertical="center"/>
    </xf>
    <xf numFmtId="0" fontId="6" fillId="2" borderId="48" xfId="2" applyFont="1" applyFill="1" applyBorder="1" applyAlignment="1">
      <alignment horizontal="left" vertical="center"/>
    </xf>
    <xf numFmtId="166" fontId="14" fillId="0" borderId="52" xfId="2" applyNumberFormat="1" applyFont="1" applyBorder="1" applyAlignment="1">
      <alignment horizontal="center" vertical="center"/>
    </xf>
    <xf numFmtId="0" fontId="14" fillId="0" borderId="21" xfId="2" applyFont="1" applyBorder="1" applyAlignment="1">
      <alignment horizontal="center" vertical="center"/>
    </xf>
    <xf numFmtId="0" fontId="14" fillId="0" borderId="51" xfId="2" applyFont="1" applyBorder="1" applyAlignment="1">
      <alignment horizontal="center" vertical="center"/>
    </xf>
    <xf numFmtId="0" fontId="13" fillId="0" borderId="12" xfId="2" applyFont="1" applyBorder="1" applyAlignment="1">
      <alignment horizontal="center" vertical="center"/>
    </xf>
    <xf numFmtId="0" fontId="13" fillId="0" borderId="9" xfId="2" applyFont="1" applyBorder="1" applyAlignment="1">
      <alignment horizontal="center" vertical="center"/>
    </xf>
    <xf numFmtId="0" fontId="14" fillId="0" borderId="12" xfId="2" applyFont="1" applyBorder="1" applyAlignment="1">
      <alignment horizontal="center" vertical="center"/>
    </xf>
    <xf numFmtId="0" fontId="14" fillId="0" borderId="9" xfId="2" applyFont="1" applyBorder="1" applyAlignment="1">
      <alignment horizontal="center" vertical="center"/>
    </xf>
    <xf numFmtId="0" fontId="14" fillId="0" borderId="16" xfId="2" applyFont="1" applyBorder="1" applyAlignment="1">
      <alignment horizontal="center" vertical="center"/>
    </xf>
    <xf numFmtId="0" fontId="2" fillId="0" borderId="0" xfId="2" applyFont="1" applyAlignment="1">
      <alignment horizontal="center" vertical="center"/>
    </xf>
    <xf numFmtId="0" fontId="3" fillId="0" borderId="0" xfId="2" applyFont="1" applyAlignment="1">
      <alignment horizontal="center"/>
    </xf>
  </cellXfs>
  <cellStyles count="7">
    <cellStyle name="Comma" xfId="1" builtinId="3"/>
    <cellStyle name="Comma 2" xfId="3"/>
    <cellStyle name="Comma 2 2" xfId="6"/>
    <cellStyle name="Normal" xfId="0" builtinId="0"/>
    <cellStyle name="Normal 2" xfId="2"/>
    <cellStyle name="Normal 4" xfId="5"/>
    <cellStyle name="Percent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7921;%20&#225;n%20B&#236;nh%20Minh%20cao%20t&#7847;ng/L&#224;m%20H&#7907;p%20&#273;&#7891;ng%20FN/1.%20Data%20BMG%20cao%20t&#7847;ng%20nhungnh2%2012.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
      <sheetName val="QSDD pb"/>
      <sheetName val="SH"/>
      <sheetName val="Data"/>
      <sheetName val="XNKM TT Thường"/>
      <sheetName val="Bảng giá tt thường"/>
      <sheetName val="CSBH"/>
      <sheetName val="Bảng giá tt sớm"/>
      <sheetName val="XNKM TT sớm"/>
      <sheetName val="Tiêu chí XNKM"/>
      <sheetName val="Sheet3"/>
      <sheetName val="Sheet1"/>
      <sheetName val="Sheet2"/>
      <sheetName val="Sheet4"/>
      <sheetName val="Sheet5"/>
      <sheetName val="2304B"/>
      <sheetName val="0906B"/>
      <sheetName val="1106B"/>
      <sheetName val="1701B"/>
      <sheetName val="2010B"/>
      <sheetName val="2001B"/>
      <sheetName val="XNKM TT Thường (5)"/>
      <sheetName val="1208B"/>
      <sheetName val="0706B"/>
      <sheetName val="XNKM TT Thường (4)"/>
      <sheetName val="1201B"/>
      <sheetName val="1702B"/>
      <sheetName val="1108B"/>
      <sheetName val="0901B"/>
      <sheetName val="1704B"/>
      <sheetName val="1203B"/>
      <sheetName val="Sheet6"/>
      <sheetName val="0506B"/>
      <sheetName val="Sheet10"/>
      <sheetName val="1210B"/>
      <sheetName val="0710B"/>
      <sheetName val="0410B"/>
      <sheetName val="2007B"/>
      <sheetName val="0702B FN"/>
      <sheetName val="0702B"/>
      <sheetName val="1102B"/>
      <sheetName val="1707B"/>
      <sheetName val="1706B"/>
      <sheetName val="2006B"/>
      <sheetName val="XNKM TT Thường (3)"/>
      <sheetName val="XNKM TT Thường (2)"/>
      <sheetName val="2003b"/>
      <sheetName val="1710B"/>
      <sheetName val="2005B"/>
      <sheetName val="Sheet7"/>
      <sheetName val="Sheet8"/>
    </sheetNames>
    <sheetDataSet>
      <sheetData sheetId="0"/>
      <sheetData sheetId="1"/>
      <sheetData sheetId="2"/>
      <sheetData sheetId="3">
        <row r="2">
          <cell r="B2" t="str">
            <v>BMG.1204B</v>
          </cell>
          <cell r="C2" t="str">
            <v>đã xong cả đợt 2
đã giải chấp - đã có HSNH
21/9: cập nhật lại địa chỉ KH</v>
          </cell>
          <cell r="D2" t="str">
            <v>Vay NH</v>
          </cell>
          <cell r="E2" t="str">
            <v>HĐMB</v>
          </cell>
          <cell r="F2" t="str">
            <v>CS 1</v>
          </cell>
          <cell r="G2" t="str">
            <v>Vay NH</v>
          </cell>
          <cell r="H2" t="str">
            <v>Tiến độ thường</v>
          </cell>
          <cell r="I2" t="str">
            <v>Từ chối BL</v>
          </cell>
          <cell r="J2">
            <v>1</v>
          </cell>
          <cell r="K2" t="str">
            <v>1 công ty</v>
          </cell>
          <cell r="L2" t="str">
            <v>1204B</v>
          </cell>
          <cell r="M2" t="str">
            <v>12</v>
          </cell>
          <cell r="N2" t="str">
            <v>04B</v>
          </cell>
          <cell r="O2">
            <v>0</v>
          </cell>
          <cell r="P2">
            <v>100.05</v>
          </cell>
          <cell r="Q2" t="str">
            <v>100.05</v>
          </cell>
          <cell r="R2">
            <v>94.53</v>
          </cell>
          <cell r="S2" t="str">
            <v>94.53</v>
          </cell>
          <cell r="T2" t="str">
            <v>ĐB</v>
          </cell>
          <cell r="U2">
            <v>43981</v>
          </cell>
        </row>
        <row r="3">
          <cell r="B3" t="str">
            <v>BMG.2204B</v>
          </cell>
          <cell r="C3" t="str">
            <v xml:space="preserve">đã xong </v>
          </cell>
          <cell r="D3" t="str">
            <v>Không vay-TT sớm 65%</v>
          </cell>
          <cell r="E3" t="str">
            <v>HĐMB</v>
          </cell>
          <cell r="F3" t="str">
            <v>CS 1</v>
          </cell>
          <cell r="G3" t="str">
            <v>Không vay NH</v>
          </cell>
          <cell r="H3" t="str">
            <v>TT sớm 65%</v>
          </cell>
          <cell r="I3" t="str">
            <v>Từ chối BL</v>
          </cell>
          <cell r="J3">
            <v>1</v>
          </cell>
          <cell r="K3" t="str">
            <v>1 công ty</v>
          </cell>
          <cell r="L3" t="str">
            <v>2204B</v>
          </cell>
          <cell r="M3" t="str">
            <v>22</v>
          </cell>
          <cell r="N3" t="str">
            <v>04B</v>
          </cell>
          <cell r="O3">
            <v>0</v>
          </cell>
          <cell r="P3">
            <v>100.05</v>
          </cell>
          <cell r="Q3" t="str">
            <v>100.05</v>
          </cell>
          <cell r="R3">
            <v>94.53</v>
          </cell>
          <cell r="S3" t="str">
            <v>94.53</v>
          </cell>
          <cell r="T3" t="str">
            <v>ĐB</v>
          </cell>
          <cell r="U3">
            <v>43981</v>
          </cell>
        </row>
        <row r="4">
          <cell r="B4" t="str">
            <v>BMG.0510B</v>
          </cell>
          <cell r="C4" t="str">
            <v>đã xong cả đợt 2
đã giải chấp - đã có HSNH
đã cập nhật thêm số kh vợ 13/4 do số cũ ko liên hệ dc
13/4 a Long đã gửi tb vv lùi lịch bàn giao nhà cho kh do thư hoàn</v>
          </cell>
          <cell r="D4" t="str">
            <v>Vay NH</v>
          </cell>
          <cell r="E4" t="str">
            <v>HĐMB</v>
          </cell>
          <cell r="F4" t="str">
            <v>CS 1</v>
          </cell>
          <cell r="G4" t="str">
            <v>Vay NH</v>
          </cell>
          <cell r="H4" t="str">
            <v>Tiến độ thường</v>
          </cell>
          <cell r="I4" t="str">
            <v>Từ chối BL</v>
          </cell>
          <cell r="J4">
            <v>1</v>
          </cell>
          <cell r="K4" t="str">
            <v>1 công ty</v>
          </cell>
          <cell r="L4" t="str">
            <v>0510B</v>
          </cell>
          <cell r="M4" t="str">
            <v>05</v>
          </cell>
          <cell r="N4" t="str">
            <v>10B</v>
          </cell>
          <cell r="O4">
            <v>0</v>
          </cell>
          <cell r="P4">
            <v>96.3</v>
          </cell>
          <cell r="Q4" t="str">
            <v>96.30</v>
          </cell>
          <cell r="R4">
            <v>91.26</v>
          </cell>
          <cell r="S4" t="str">
            <v>91.26</v>
          </cell>
          <cell r="T4" t="str">
            <v>TN</v>
          </cell>
          <cell r="U4">
            <v>43995</v>
          </cell>
        </row>
        <row r="5">
          <cell r="B5" t="str">
            <v>BMG.1904B</v>
          </cell>
          <cell r="C5" t="str">
            <v>Đang đợi giải chấp
NH đã gửi hồ sơ sang 25/8
Thay đổi thông tin KH CMND</v>
          </cell>
          <cell r="D5" t="str">
            <v>Vay NH - GNSS</v>
          </cell>
          <cell r="E5" t="str">
            <v>HĐMB</v>
          </cell>
          <cell r="F5" t="str">
            <v>CS 1</v>
          </cell>
          <cell r="G5" t="str">
            <v>Vay NH</v>
          </cell>
          <cell r="H5" t="str">
            <v>Tiến độ thường</v>
          </cell>
          <cell r="I5" t="str">
            <v>Đăng ký BL</v>
          </cell>
          <cell r="J5">
            <v>1</v>
          </cell>
          <cell r="K5" t="str">
            <v>1 công ty</v>
          </cell>
          <cell r="L5" t="str">
            <v>1904B</v>
          </cell>
          <cell r="M5" t="str">
            <v>19</v>
          </cell>
          <cell r="N5" t="str">
            <v>04B</v>
          </cell>
          <cell r="O5">
            <v>0</v>
          </cell>
          <cell r="P5">
            <v>100.05</v>
          </cell>
          <cell r="Q5" t="str">
            <v>100.05</v>
          </cell>
          <cell r="R5">
            <v>94.53</v>
          </cell>
          <cell r="S5" t="str">
            <v>94.53</v>
          </cell>
          <cell r="T5" t="str">
            <v>ĐB</v>
          </cell>
          <cell r="U5">
            <v>43980</v>
          </cell>
        </row>
        <row r="6">
          <cell r="B6" t="str">
            <v>BMG.1205B</v>
          </cell>
          <cell r="C6" t="str">
            <v>Đang đợi giải chấp
25/8: đã gọi báo kh báo NH gửi hồ sơ sang cho CIV
14/10: thay đổi địa chi liên hệ KH - đã báo kh làm đơn thay đổi tt gửi lại</v>
          </cell>
          <cell r="D6" t="str">
            <v>Vay NH - GNSS</v>
          </cell>
          <cell r="E6" t="str">
            <v>HĐMB</v>
          </cell>
          <cell r="F6" t="str">
            <v>CS 1</v>
          </cell>
          <cell r="G6" t="str">
            <v>Vay NH</v>
          </cell>
          <cell r="H6" t="str">
            <v>Tiến độ thường</v>
          </cell>
          <cell r="I6" t="str">
            <v>Từ chối BL</v>
          </cell>
          <cell r="J6">
            <v>1</v>
          </cell>
          <cell r="K6" t="str">
            <v>1 công ty</v>
          </cell>
          <cell r="L6" t="str">
            <v>1205B</v>
          </cell>
          <cell r="M6" t="str">
            <v>12</v>
          </cell>
          <cell r="N6" t="str">
            <v>05B</v>
          </cell>
          <cell r="O6">
            <v>0</v>
          </cell>
          <cell r="P6">
            <v>106.55</v>
          </cell>
          <cell r="Q6" t="str">
            <v>106.55</v>
          </cell>
          <cell r="R6">
            <v>100.25</v>
          </cell>
          <cell r="S6" t="str">
            <v>100.25</v>
          </cell>
          <cell r="T6" t="str">
            <v>ĐN</v>
          </cell>
          <cell r="U6">
            <v>44020</v>
          </cell>
        </row>
        <row r="7">
          <cell r="B7" t="str">
            <v>BMG.1204A</v>
          </cell>
          <cell r="C7" t="str">
            <v xml:space="preserve">Đang đợi giải chấp
25/8: gọi cho KH, KH báo liên hệ NH, đã liên hệ, NH báo cần có Xác nhận CĐT mới đi công chứng hồ sơ dc, zalo NH Thanh Huyền - 0915710119 </v>
          </cell>
          <cell r="D7" t="str">
            <v>Vay NH - GNSS</v>
          </cell>
          <cell r="E7" t="str">
            <v>VBCN</v>
          </cell>
          <cell r="F7" t="str">
            <v>CS 1</v>
          </cell>
          <cell r="G7" t="str">
            <v>Vay NH</v>
          </cell>
          <cell r="H7" t="str">
            <v>Tiến độ thường</v>
          </cell>
          <cell r="I7" t="str">
            <v>Đăng ký BL</v>
          </cell>
          <cell r="J7">
            <v>1</v>
          </cell>
          <cell r="K7" t="str">
            <v>2 công ty</v>
          </cell>
          <cell r="L7" t="str">
            <v>1204A</v>
          </cell>
          <cell r="M7" t="str">
            <v>12</v>
          </cell>
          <cell r="N7" t="str">
            <v>04A</v>
          </cell>
          <cell r="O7">
            <v>0</v>
          </cell>
          <cell r="P7">
            <v>100.05</v>
          </cell>
          <cell r="Q7" t="str">
            <v>100.05</v>
          </cell>
          <cell r="R7">
            <v>94.53</v>
          </cell>
          <cell r="S7" t="str">
            <v>94.53</v>
          </cell>
          <cell r="T7" t="str">
            <v>TN</v>
          </cell>
          <cell r="U7">
            <v>44032</v>
          </cell>
        </row>
        <row r="8">
          <cell r="B8" t="str">
            <v>BMG.1208A</v>
          </cell>
          <cell r="C8" t="str">
            <v>Đang đợi giải chấp</v>
          </cell>
          <cell r="D8" t="str">
            <v>Vay NH - GNSS</v>
          </cell>
          <cell r="E8" t="str">
            <v>VBCN</v>
          </cell>
          <cell r="F8" t="str">
            <v>CS 1</v>
          </cell>
          <cell r="G8" t="str">
            <v>Vay NH</v>
          </cell>
          <cell r="H8" t="str">
            <v>Tiến độ thường</v>
          </cell>
          <cell r="I8" t="str">
            <v>Từ chối BL</v>
          </cell>
          <cell r="J8">
            <v>1</v>
          </cell>
          <cell r="K8" t="str">
            <v>2 công ty</v>
          </cell>
          <cell r="L8" t="str">
            <v>1208A</v>
          </cell>
          <cell r="M8" t="str">
            <v>12</v>
          </cell>
          <cell r="N8" t="str">
            <v>08A</v>
          </cell>
          <cell r="O8">
            <v>0</v>
          </cell>
          <cell r="P8">
            <v>99.86</v>
          </cell>
          <cell r="Q8" t="str">
            <v>99.86</v>
          </cell>
          <cell r="R8">
            <v>95.06</v>
          </cell>
          <cell r="S8" t="str">
            <v>95.06</v>
          </cell>
          <cell r="T8" t="str">
            <v>TB</v>
          </cell>
          <cell r="U8">
            <v>44032</v>
          </cell>
        </row>
        <row r="9">
          <cell r="B9" t="str">
            <v>BMG.0605B</v>
          </cell>
          <cell r="C9" t="str">
            <v>Đang đợi giải chấp</v>
          </cell>
          <cell r="D9" t="str">
            <v>Vay NH - GNSS</v>
          </cell>
          <cell r="E9" t="str">
            <v>VBCN</v>
          </cell>
          <cell r="F9" t="str">
            <v>CS 23/7</v>
          </cell>
          <cell r="G9" t="str">
            <v>Vay NH</v>
          </cell>
          <cell r="H9" t="str">
            <v>Tiến độ thường</v>
          </cell>
          <cell r="I9" t="str">
            <v>Từ chối BL</v>
          </cell>
          <cell r="J9">
            <v>1</v>
          </cell>
          <cell r="K9" t="str">
            <v>2 công ty</v>
          </cell>
          <cell r="L9" t="str">
            <v>0605B</v>
          </cell>
          <cell r="M9" t="str">
            <v>06</v>
          </cell>
          <cell r="N9" t="str">
            <v>05B</v>
          </cell>
          <cell r="O9">
            <v>0</v>
          </cell>
          <cell r="P9">
            <v>106.55</v>
          </cell>
          <cell r="Q9" t="str">
            <v>106.55</v>
          </cell>
          <cell r="R9">
            <v>100.25</v>
          </cell>
          <cell r="S9" t="str">
            <v>100.25</v>
          </cell>
          <cell r="T9" t="str">
            <v>ĐN</v>
          </cell>
          <cell r="U9">
            <v>44051</v>
          </cell>
        </row>
        <row r="10">
          <cell r="B10" t="str">
            <v>BMG.1105A</v>
          </cell>
          <cell r="C10" t="str">
            <v xml:space="preserve">KH mới đóng tiền kh, đã đóng 30%, 400 VS sang
đã lv với NH VPBank - chờ giải chấp
25/8: Gọi cho kh không được, gọi sale, sale báo KH đang làm việc VPB nhưng NH đang xem xét. Đã báo vv cần đốc thúc ltuc và báo KH lên nhận hồ sơ </v>
          </cell>
          <cell r="D10" t="str">
            <v>Vay NH</v>
          </cell>
          <cell r="E10" t="str">
            <v>VBCN</v>
          </cell>
          <cell r="F10" t="str">
            <v>CS 23/7</v>
          </cell>
          <cell r="G10" t="str">
            <v>Vay NH</v>
          </cell>
          <cell r="H10" t="str">
            <v>Tiến độ thường</v>
          </cell>
          <cell r="I10" t="str">
            <v>Từ chối BL</v>
          </cell>
          <cell r="J10">
            <v>1</v>
          </cell>
          <cell r="K10" t="str">
            <v>2 công ty</v>
          </cell>
          <cell r="L10" t="str">
            <v>1105A</v>
          </cell>
          <cell r="M10" t="str">
            <v>11</v>
          </cell>
          <cell r="N10" t="str">
            <v>05A</v>
          </cell>
          <cell r="O10">
            <v>0</v>
          </cell>
          <cell r="P10">
            <v>106.55</v>
          </cell>
          <cell r="Q10" t="str">
            <v>106.55</v>
          </cell>
          <cell r="R10">
            <v>100.25</v>
          </cell>
          <cell r="S10" t="str">
            <v>100.25</v>
          </cell>
          <cell r="T10" t="str">
            <v>ĐN</v>
          </cell>
          <cell r="U10">
            <v>44042</v>
          </cell>
        </row>
        <row r="11">
          <cell r="B11" t="str">
            <v>BMG.1103B</v>
          </cell>
          <cell r="C11" t="str">
            <v>đã ký xong oki</v>
          </cell>
          <cell r="D11" t="str">
            <v>Vay NH - GNSS</v>
          </cell>
          <cell r="E11" t="str">
            <v>VBCN</v>
          </cell>
          <cell r="F11" t="str">
            <v>CS 23/7</v>
          </cell>
          <cell r="G11" t="str">
            <v>Vay NH</v>
          </cell>
          <cell r="H11" t="str">
            <v>Tiến độ thường</v>
          </cell>
          <cell r="I11" t="str">
            <v>Từ chối BL</v>
          </cell>
          <cell r="J11">
            <v>1</v>
          </cell>
          <cell r="K11" t="str">
            <v>2 công ty</v>
          </cell>
          <cell r="L11" t="str">
            <v>1103B</v>
          </cell>
          <cell r="M11" t="str">
            <v>11</v>
          </cell>
          <cell r="N11" t="str">
            <v>03B</v>
          </cell>
          <cell r="O11">
            <v>0</v>
          </cell>
          <cell r="P11">
            <v>79.11</v>
          </cell>
          <cell r="Q11" t="str">
            <v>79.11</v>
          </cell>
          <cell r="R11">
            <v>74.260000000000005</v>
          </cell>
          <cell r="S11" t="str">
            <v>74.26</v>
          </cell>
          <cell r="T11" t="str">
            <v>ĐB</v>
          </cell>
          <cell r="U11">
            <v>44060</v>
          </cell>
        </row>
        <row r="12">
          <cell r="B12" t="str">
            <v>BMG.1106A</v>
          </cell>
          <cell r="C12" t="str">
            <v>Vay NH - GNSS</v>
          </cell>
          <cell r="D12" t="str">
            <v>Vay NH - GNSS</v>
          </cell>
          <cell r="E12" t="str">
            <v>VBCN</v>
          </cell>
          <cell r="F12" t="str">
            <v>CS 23/7</v>
          </cell>
          <cell r="G12" t="str">
            <v>Vay NH</v>
          </cell>
          <cell r="H12" t="str">
            <v>Tiến độ thường</v>
          </cell>
          <cell r="I12" t="str">
            <v>Từ chối BL</v>
          </cell>
          <cell r="J12">
            <v>1</v>
          </cell>
          <cell r="K12" t="str">
            <v>2 công ty</v>
          </cell>
          <cell r="L12" t="str">
            <v>1106A</v>
          </cell>
          <cell r="M12" t="str">
            <v>11</v>
          </cell>
          <cell r="N12" t="str">
            <v>06A</v>
          </cell>
          <cell r="O12">
            <v>0</v>
          </cell>
          <cell r="P12">
            <v>78.510000000000005</v>
          </cell>
          <cell r="Q12" t="str">
            <v>78.51</v>
          </cell>
          <cell r="R12">
            <v>73.75</v>
          </cell>
          <cell r="S12" t="str">
            <v>73.75</v>
          </cell>
          <cell r="T12" t="str">
            <v>ĐN</v>
          </cell>
          <cell r="U12">
            <v>44070</v>
          </cell>
        </row>
        <row r="13">
          <cell r="B13" t="str">
            <v>BMG.0910A</v>
          </cell>
          <cell r="C13" t="str">
            <v>Vay NH - GNSS</v>
          </cell>
          <cell r="D13" t="str">
            <v>Vay NH - GNSS</v>
          </cell>
          <cell r="E13" t="str">
            <v>VBCN</v>
          </cell>
          <cell r="F13" t="str">
            <v>CS 23/7</v>
          </cell>
          <cell r="G13" t="str">
            <v>Vay NH</v>
          </cell>
          <cell r="H13" t="str">
            <v>Tiến độ thường</v>
          </cell>
          <cell r="I13" t="str">
            <v>Từ chối BL</v>
          </cell>
          <cell r="J13">
            <v>1</v>
          </cell>
          <cell r="K13" t="str">
            <v>2 công ty</v>
          </cell>
          <cell r="L13" t="str">
            <v>0910A</v>
          </cell>
          <cell r="M13" t="str">
            <v>09</v>
          </cell>
          <cell r="N13" t="str">
            <v>10A</v>
          </cell>
          <cell r="O13">
            <v>0</v>
          </cell>
          <cell r="P13">
            <v>96.3</v>
          </cell>
          <cell r="Q13" t="str">
            <v>96.30</v>
          </cell>
          <cell r="R13">
            <v>91.26</v>
          </cell>
          <cell r="S13" t="str">
            <v>91.26</v>
          </cell>
          <cell r="T13" t="str">
            <v>ĐB</v>
          </cell>
          <cell r="U13">
            <v>44073</v>
          </cell>
        </row>
        <row r="14">
          <cell r="B14" t="str">
            <v>BMG.1104B</v>
          </cell>
          <cell r="C14" t="str">
            <v xml:space="preserve">KH book ngày 18/9 ký - đã đóng tiền
KH đang làm việc BIDV -A Dũng hồ sơ sắp oki </v>
          </cell>
          <cell r="D14" t="str">
            <v>Vay NH - GNSS</v>
          </cell>
          <cell r="E14" t="str">
            <v>VBCN</v>
          </cell>
          <cell r="F14" t="str">
            <v>CS Số 02 ngày 30/8</v>
          </cell>
          <cell r="G14" t="str">
            <v>Vay NH</v>
          </cell>
          <cell r="H14" t="str">
            <v>Tiến độ thường</v>
          </cell>
          <cell r="I14" t="str">
            <v>Từ chối BL</v>
          </cell>
          <cell r="J14">
            <v>1</v>
          </cell>
          <cell r="K14" t="str">
            <v>2 công ty</v>
          </cell>
          <cell r="L14" t="str">
            <v>1104B</v>
          </cell>
          <cell r="M14" t="str">
            <v>11</v>
          </cell>
          <cell r="N14" t="str">
            <v>04B</v>
          </cell>
          <cell r="O14">
            <v>0</v>
          </cell>
          <cell r="P14">
            <v>100.05</v>
          </cell>
          <cell r="Q14" t="str">
            <v>100.05</v>
          </cell>
          <cell r="R14">
            <v>94.53</v>
          </cell>
          <cell r="S14" t="str">
            <v>94.53</v>
          </cell>
          <cell r="T14" t="str">
            <v>ĐB</v>
          </cell>
          <cell r="U14">
            <v>44077</v>
          </cell>
        </row>
        <row r="15">
          <cell r="B15" t="str">
            <v>BMG.0503B</v>
          </cell>
          <cell r="C15" t="str">
            <v>Sale book KH ký 21/9
KH đã gửi HS cho Trọng Huy oki - chờ hồ sơ gửi là giải ngân được</v>
          </cell>
          <cell r="D15" t="str">
            <v>Vay NH - GNSS</v>
          </cell>
          <cell r="E15" t="str">
            <v>VBCN</v>
          </cell>
          <cell r="F15" t="str">
            <v>CS 23/7</v>
          </cell>
          <cell r="G15" t="str">
            <v>Vay NH</v>
          </cell>
          <cell r="H15" t="str">
            <v>Tiến độ thường</v>
          </cell>
          <cell r="I15">
            <v>0</v>
          </cell>
          <cell r="J15">
            <v>1</v>
          </cell>
          <cell r="K15" t="str">
            <v>2 công ty</v>
          </cell>
          <cell r="L15" t="str">
            <v>0503B</v>
          </cell>
          <cell r="M15" t="str">
            <v>05</v>
          </cell>
          <cell r="N15" t="str">
            <v>03B</v>
          </cell>
          <cell r="O15">
            <v>0</v>
          </cell>
          <cell r="P15">
            <v>79.11</v>
          </cell>
          <cell r="Q15" t="str">
            <v>79.11</v>
          </cell>
          <cell r="R15">
            <v>74.260000000000005</v>
          </cell>
          <cell r="S15" t="str">
            <v>74.26</v>
          </cell>
          <cell r="T15" t="str">
            <v>ĐB</v>
          </cell>
          <cell r="U15">
            <v>44072</v>
          </cell>
        </row>
        <row r="16">
          <cell r="B16" t="str">
            <v>BMG.0905B</v>
          </cell>
          <cell r="C16" t="str">
            <v>KH book 20/9 ký và đóng tiền - ngày hồ sơ sẽ để 21/9
KH Vay Huyền BIDV - Hồ sơ về cơ bản oki
KH vay từng đợt là 35%,NH giải ngân 65%
KH chuyển sang không vay TT thường, ngày VBCN sửa lại từ 21/9-&gt;28/9</v>
          </cell>
          <cell r="D16" t="str">
            <v>Không vay - TT Thường</v>
          </cell>
          <cell r="E16" t="str">
            <v>VBCN</v>
          </cell>
          <cell r="F16" t="str">
            <v>CS Số 02 ngày 30/8</v>
          </cell>
          <cell r="G16" t="str">
            <v>Không vay NH</v>
          </cell>
          <cell r="H16" t="str">
            <v>Tiến độ thường</v>
          </cell>
          <cell r="I16">
            <v>0</v>
          </cell>
          <cell r="J16">
            <v>1</v>
          </cell>
          <cell r="K16" t="str">
            <v>2 công ty</v>
          </cell>
          <cell r="L16" t="str">
            <v>0905B</v>
          </cell>
          <cell r="M16" t="str">
            <v>09</v>
          </cell>
          <cell r="N16" t="str">
            <v>05B</v>
          </cell>
          <cell r="O16">
            <v>0</v>
          </cell>
          <cell r="P16">
            <v>106.55</v>
          </cell>
          <cell r="Q16" t="str">
            <v>106.55</v>
          </cell>
          <cell r="R16">
            <v>100.25</v>
          </cell>
          <cell r="S16" t="str">
            <v>100.25</v>
          </cell>
          <cell r="T16" t="str">
            <v>ĐN</v>
          </cell>
          <cell r="U16">
            <v>44080</v>
          </cell>
        </row>
        <row r="17">
          <cell r="B17" t="str">
            <v>BMG.0510A</v>
          </cell>
          <cell r="C17" t="str">
            <v>Đồng Hòa báo miễn lãi cho KH, sale mang về KH ký hẹn thứ 2 trả lại
a Dũng bidv</v>
          </cell>
          <cell r="D17" t="str">
            <v>Vay NH - GNSS</v>
          </cell>
          <cell r="E17" t="str">
            <v>VBCN</v>
          </cell>
          <cell r="F17" t="str">
            <v>CS Số 02 ngày 30/8</v>
          </cell>
          <cell r="G17" t="str">
            <v>Vay NH</v>
          </cell>
          <cell r="H17" t="str">
            <v>Tiến độ thường</v>
          </cell>
          <cell r="I17">
            <v>0</v>
          </cell>
          <cell r="J17">
            <v>1</v>
          </cell>
          <cell r="K17" t="str">
            <v>2 công ty</v>
          </cell>
          <cell r="L17" t="str">
            <v>0510A</v>
          </cell>
          <cell r="M17" t="str">
            <v>05</v>
          </cell>
          <cell r="N17" t="str">
            <v>10A</v>
          </cell>
          <cell r="O17">
            <v>0</v>
          </cell>
          <cell r="P17">
            <v>96.3</v>
          </cell>
          <cell r="Q17" t="str">
            <v>96.30</v>
          </cell>
          <cell r="R17">
            <v>91.26</v>
          </cell>
          <cell r="S17" t="str">
            <v>91.26</v>
          </cell>
          <cell r="T17" t="str">
            <v>ĐB</v>
          </cell>
          <cell r="U17">
            <v>44075</v>
          </cell>
        </row>
        <row r="18">
          <cell r="B18" t="str">
            <v>BMG.1101B</v>
          </cell>
          <cell r="C18" t="str">
            <v>KH chọn luôn là Không vay - TT Thường</v>
          </cell>
          <cell r="D18" t="str">
            <v>Không vay - TT Thường</v>
          </cell>
          <cell r="E18" t="str">
            <v>VBCN</v>
          </cell>
          <cell r="F18" t="str">
            <v>CS 23/7</v>
          </cell>
          <cell r="G18" t="str">
            <v>Không vay NH</v>
          </cell>
          <cell r="H18" t="str">
            <v>Tiến độ thường</v>
          </cell>
          <cell r="I18">
            <v>0</v>
          </cell>
          <cell r="J18">
            <v>1</v>
          </cell>
          <cell r="K18" t="str">
            <v>2 công ty</v>
          </cell>
          <cell r="L18" t="str">
            <v>1101B</v>
          </cell>
          <cell r="M18" t="str">
            <v>11</v>
          </cell>
          <cell r="N18" t="str">
            <v>01B</v>
          </cell>
          <cell r="O18">
            <v>0</v>
          </cell>
          <cell r="P18">
            <v>110.66</v>
          </cell>
          <cell r="Q18" t="str">
            <v>110.66</v>
          </cell>
          <cell r="R18">
            <v>104.62</v>
          </cell>
          <cell r="S18" t="str">
            <v>104.62</v>
          </cell>
          <cell r="T18" t="str">
            <v>ĐB - TB</v>
          </cell>
          <cell r="U18">
            <v>44062</v>
          </cell>
        </row>
        <row r="19">
          <cell r="B19" t="str">
            <v>BMG.0903B</v>
          </cell>
          <cell r="C19" t="str">
            <v>HĐ bắt đầu áp dụng TK MB
Thời hạn tt của 95% không muộn hơn ngày 27/11
KH được ck thêm 1% và giảm phí CRE cho lô này đi 1%</v>
          </cell>
          <cell r="D19" t="str">
            <v>Không vay-TT sớm 65%</v>
          </cell>
          <cell r="E19" t="str">
            <v>VBCN</v>
          </cell>
          <cell r="F19" t="str">
            <v>CS Số 02 ngày 30/8</v>
          </cell>
          <cell r="G19" t="str">
            <v>Không vay NH</v>
          </cell>
          <cell r="H19" t="str">
            <v>TT sớm 65%</v>
          </cell>
          <cell r="I19">
            <v>0</v>
          </cell>
          <cell r="J19">
            <v>1</v>
          </cell>
          <cell r="K19" t="str">
            <v>2 công ty</v>
          </cell>
          <cell r="L19" t="str">
            <v>0903B</v>
          </cell>
          <cell r="M19" t="str">
            <v>09</v>
          </cell>
          <cell r="N19" t="str">
            <v>03B</v>
          </cell>
          <cell r="O19">
            <v>0</v>
          </cell>
          <cell r="P19">
            <v>79.11</v>
          </cell>
          <cell r="Q19" t="str">
            <v>79.11</v>
          </cell>
          <cell r="R19">
            <v>74.260000000000005</v>
          </cell>
          <cell r="S19" t="str">
            <v>74.26</v>
          </cell>
          <cell r="T19" t="str">
            <v>ĐB</v>
          </cell>
          <cell r="U19">
            <v>44134</v>
          </cell>
        </row>
        <row r="20">
          <cell r="B20" t="str">
            <v>BMG.0904B</v>
          </cell>
          <cell r="C20" t="str">
            <v>HĐ bắt đầu áp dụng TK MB
Thời hạn tt của 95% không muộn hơn ngày 27/11</v>
          </cell>
          <cell r="D20" t="str">
            <v>Không vay-TT sớm 65%</v>
          </cell>
          <cell r="E20" t="str">
            <v>VBCN</v>
          </cell>
          <cell r="F20" t="str">
            <v>CS Số 02 ngày 30/8</v>
          </cell>
          <cell r="G20" t="str">
            <v>Không vay NH</v>
          </cell>
          <cell r="H20" t="str">
            <v>TT sớm 65%</v>
          </cell>
          <cell r="I20">
            <v>0</v>
          </cell>
          <cell r="J20">
            <v>1</v>
          </cell>
          <cell r="K20" t="str">
            <v>2 công ty</v>
          </cell>
          <cell r="L20" t="str">
            <v>0904B</v>
          </cell>
          <cell r="M20" t="str">
            <v>09</v>
          </cell>
          <cell r="N20" t="str">
            <v>04B</v>
          </cell>
          <cell r="O20">
            <v>0</v>
          </cell>
          <cell r="P20">
            <v>100.05</v>
          </cell>
          <cell r="Q20" t="str">
            <v>100.05</v>
          </cell>
          <cell r="R20">
            <v>94.53</v>
          </cell>
          <cell r="S20" t="str">
            <v>94.53</v>
          </cell>
          <cell r="T20" t="str">
            <v>ĐB</v>
          </cell>
          <cell r="U20">
            <v>44134</v>
          </cell>
        </row>
        <row r="21">
          <cell r="B21" t="str">
            <v>BMG.1110B</v>
          </cell>
          <cell r="C21">
            <v>0</v>
          </cell>
          <cell r="D21" t="str">
            <v>Vay NH - GNSS</v>
          </cell>
          <cell r="E21" t="str">
            <v>VBCN</v>
          </cell>
          <cell r="F21" t="str">
            <v>CS Số 03 NGÀY 4/11</v>
          </cell>
          <cell r="G21" t="str">
            <v>Vay NH</v>
          </cell>
          <cell r="H21" t="str">
            <v>Tiến độ thường</v>
          </cell>
          <cell r="I21">
            <v>0</v>
          </cell>
          <cell r="J21">
            <v>1</v>
          </cell>
          <cell r="K21" t="str">
            <v>2 công ty</v>
          </cell>
          <cell r="L21" t="str">
            <v>1110B</v>
          </cell>
          <cell r="M21" t="str">
            <v>11</v>
          </cell>
          <cell r="N21" t="str">
            <v>10B</v>
          </cell>
          <cell r="O21">
            <v>0</v>
          </cell>
          <cell r="P21">
            <v>96.3</v>
          </cell>
          <cell r="Q21" t="str">
            <v>96.30</v>
          </cell>
          <cell r="R21">
            <v>91.26</v>
          </cell>
          <cell r="S21" t="str">
            <v>91.26</v>
          </cell>
          <cell r="T21" t="str">
            <v>TN</v>
          </cell>
          <cell r="U21">
            <v>44155</v>
          </cell>
        </row>
        <row r="22">
          <cell r="B22" t="str">
            <v>BMG.0910B</v>
          </cell>
          <cell r="C22">
            <v>0</v>
          </cell>
          <cell r="D22" t="str">
            <v>Không vay-TT sớm 65%</v>
          </cell>
          <cell r="E22" t="str">
            <v>VBCN</v>
          </cell>
          <cell r="F22" t="str">
            <v>CS Số 03 NGÀY 4/11</v>
          </cell>
          <cell r="G22" t="str">
            <v>Không vay NH</v>
          </cell>
          <cell r="H22" t="str">
            <v>TT sớm 65%</v>
          </cell>
          <cell r="I22">
            <v>0</v>
          </cell>
          <cell r="J22">
            <v>1</v>
          </cell>
          <cell r="K22" t="str">
            <v>2 công ty</v>
          </cell>
          <cell r="L22" t="str">
            <v>0910B</v>
          </cell>
          <cell r="M22" t="str">
            <v>09</v>
          </cell>
          <cell r="N22" t="str">
            <v>10B</v>
          </cell>
          <cell r="O22">
            <v>0</v>
          </cell>
          <cell r="P22">
            <v>96.3</v>
          </cell>
          <cell r="Q22" t="str">
            <v>96.30</v>
          </cell>
          <cell r="R22">
            <v>91.26</v>
          </cell>
          <cell r="S22" t="str">
            <v>91.26</v>
          </cell>
          <cell r="T22" t="str">
            <v>TN</v>
          </cell>
          <cell r="U22">
            <v>44155</v>
          </cell>
        </row>
        <row r="23">
          <cell r="B23" t="str">
            <v>BMG.2003B</v>
          </cell>
          <cell r="C23" t="str">
            <v>KH đã ký xong oki</v>
          </cell>
          <cell r="D23" t="str">
            <v>Vay NH - TT sớm 65%</v>
          </cell>
          <cell r="E23" t="str">
            <v>VBCN</v>
          </cell>
          <cell r="F23" t="str">
            <v>CS Số 04 ngày 9/12</v>
          </cell>
          <cell r="G23" t="str">
            <v>Vay NH</v>
          </cell>
          <cell r="H23" t="str">
            <v>TT sớm 65%</v>
          </cell>
          <cell r="I23">
            <v>0</v>
          </cell>
          <cell r="J23">
            <v>1</v>
          </cell>
          <cell r="K23" t="str">
            <v>2 công ty</v>
          </cell>
          <cell r="L23" t="str">
            <v>2003B</v>
          </cell>
          <cell r="M23" t="str">
            <v>20</v>
          </cell>
          <cell r="N23" t="str">
            <v>03B</v>
          </cell>
          <cell r="O23">
            <v>0</v>
          </cell>
          <cell r="P23">
            <v>79.11</v>
          </cell>
          <cell r="Q23" t="str">
            <v>79.11</v>
          </cell>
          <cell r="R23">
            <v>74.260000000000005</v>
          </cell>
          <cell r="S23" t="str">
            <v>74.26</v>
          </cell>
          <cell r="T23" t="str">
            <v>ĐB</v>
          </cell>
          <cell r="U23">
            <v>44202</v>
          </cell>
        </row>
        <row r="24">
          <cell r="B24" t="str">
            <v>BMG.2004B</v>
          </cell>
          <cell r="C24" t="str">
            <v>giá tính ở Phụ lục 2 - Đợt 1: Tổng giá căn hộ - giá bán cho KH (sau khi trừ ck) *30%-khoản chênh lệch</v>
          </cell>
          <cell r="D24" t="str">
            <v>Vay NH - GNSS</v>
          </cell>
          <cell r="E24" t="str">
            <v>VBCN</v>
          </cell>
          <cell r="F24" t="str">
            <v>CS Số 05 ngày 01/02/2021</v>
          </cell>
          <cell r="G24" t="str">
            <v>Vay NH</v>
          </cell>
          <cell r="H24" t="str">
            <v>Tiến độ thường</v>
          </cell>
          <cell r="I24">
            <v>0</v>
          </cell>
          <cell r="J24">
            <v>1</v>
          </cell>
          <cell r="K24" t="str">
            <v>2 công ty</v>
          </cell>
          <cell r="L24" t="str">
            <v>2004B</v>
          </cell>
          <cell r="M24" t="str">
            <v>20</v>
          </cell>
          <cell r="N24" t="str">
            <v>04B</v>
          </cell>
          <cell r="O24">
            <v>0</v>
          </cell>
          <cell r="P24">
            <v>100.05</v>
          </cell>
          <cell r="Q24" t="str">
            <v>100.05</v>
          </cell>
          <cell r="R24">
            <v>94.53</v>
          </cell>
          <cell r="S24" t="str">
            <v>94.53</v>
          </cell>
          <cell r="T24" t="str">
            <v>ĐB</v>
          </cell>
          <cell r="U24">
            <v>44228</v>
          </cell>
        </row>
        <row r="25">
          <cell r="B25" t="str">
            <v>BMG.1710B</v>
          </cell>
          <cell r="C25" t="str">
            <v>ngày hđ gửi MB 28/12/2020
ngày hđ cty 30/11/2020
Lưu ý vv khi làm tb bàn giao nhà, đợt 6 VBCN và đợt 2 HĐMB cần làm 2 tk - hỏi lại rõ ràng</v>
          </cell>
          <cell r="D25" t="str">
            <v>Vay NH - GNSS</v>
          </cell>
          <cell r="E25" t="str">
            <v>VBCN</v>
          </cell>
          <cell r="F25" t="str">
            <v>CS Số 04 ngày 9/12</v>
          </cell>
          <cell r="G25" t="str">
            <v>Vay NH</v>
          </cell>
          <cell r="H25" t="str">
            <v>Tiến độ thường</v>
          </cell>
          <cell r="I25">
            <v>0</v>
          </cell>
          <cell r="J25">
            <v>1</v>
          </cell>
          <cell r="K25" t="str">
            <v>3 công ty</v>
          </cell>
          <cell r="L25" t="str">
            <v>1710B</v>
          </cell>
          <cell r="M25" t="str">
            <v>17</v>
          </cell>
          <cell r="N25" t="str">
            <v>10B</v>
          </cell>
          <cell r="O25">
            <v>0</v>
          </cell>
          <cell r="P25">
            <v>96.3</v>
          </cell>
          <cell r="Q25" t="str">
            <v>96.30</v>
          </cell>
          <cell r="R25">
            <v>91.26</v>
          </cell>
          <cell r="S25" t="str">
            <v>91.26</v>
          </cell>
          <cell r="T25" t="str">
            <v>TN</v>
          </cell>
          <cell r="U25">
            <v>44194</v>
          </cell>
        </row>
        <row r="26">
          <cell r="B26" t="str">
            <v>BMG.1707B</v>
          </cell>
          <cell r="C26" t="str">
            <v>KH chọn ko vay - tt vốn tự có</v>
          </cell>
          <cell r="D26" t="str">
            <v>Không vay - TT sớm 40%</v>
          </cell>
          <cell r="E26" t="str">
            <v>VBCN</v>
          </cell>
          <cell r="F26" t="str">
            <v>CS Số 04 ngày 9/12</v>
          </cell>
          <cell r="G26" t="str">
            <v>Không vay NH</v>
          </cell>
          <cell r="H26" t="str">
            <v>TT sớm 40%</v>
          </cell>
          <cell r="I26">
            <v>0</v>
          </cell>
          <cell r="J26">
            <v>1</v>
          </cell>
          <cell r="K26" t="str">
            <v>2 công ty</v>
          </cell>
          <cell r="L26" t="str">
            <v>1707B</v>
          </cell>
          <cell r="M26" t="str">
            <v>17</v>
          </cell>
          <cell r="N26" t="str">
            <v>07B</v>
          </cell>
          <cell r="O26">
            <v>0</v>
          </cell>
          <cell r="P26">
            <v>97.09</v>
          </cell>
          <cell r="Q26" t="str">
            <v>97.09</v>
          </cell>
          <cell r="R26">
            <v>92.26</v>
          </cell>
          <cell r="S26" t="str">
            <v>92.26</v>
          </cell>
          <cell r="T26" t="str">
            <v>ĐN</v>
          </cell>
          <cell r="U26">
            <v>44228</v>
          </cell>
        </row>
        <row r="27">
          <cell r="B27" t="str">
            <v>BMG.1102B</v>
          </cell>
          <cell r="C27">
            <v>0</v>
          </cell>
          <cell r="D27" t="str">
            <v>Không vay-TT sớm 65%</v>
          </cell>
          <cell r="E27" t="str">
            <v>VBCN</v>
          </cell>
          <cell r="F27" t="str">
            <v>CS Số 04 ngày 9/12</v>
          </cell>
          <cell r="G27" t="str">
            <v>Không vay NH</v>
          </cell>
          <cell r="H27" t="str">
            <v>TT sớm 65%</v>
          </cell>
          <cell r="I27">
            <v>0</v>
          </cell>
          <cell r="J27">
            <v>1</v>
          </cell>
          <cell r="K27" t="str">
            <v>2 công ty</v>
          </cell>
          <cell r="L27" t="str">
            <v>1102B</v>
          </cell>
          <cell r="M27">
            <v>11</v>
          </cell>
          <cell r="N27" t="str">
            <v>02B</v>
          </cell>
          <cell r="O27">
            <v>0</v>
          </cell>
          <cell r="P27">
            <v>77.88</v>
          </cell>
          <cell r="Q27" t="str">
            <v>77.88</v>
          </cell>
          <cell r="R27">
            <v>73.22</v>
          </cell>
          <cell r="S27" t="str">
            <v>73.22</v>
          </cell>
          <cell r="T27" t="str">
            <v>ĐB</v>
          </cell>
          <cell r="U27">
            <v>44214</v>
          </cell>
        </row>
        <row r="28">
          <cell r="B28" t="str">
            <v>BMG.2005B</v>
          </cell>
          <cell r="C28" t="str">
            <v xml:space="preserve">PL2 tính từ ngày đến hạn cộng 60 ngày như CSBH
PL2 tính giá niêm yết *30% - chênh
PL2A tính giá sau ck (giá bán cho KH)- đối vơi tt sớm - chênh
</v>
          </cell>
          <cell r="D28" t="str">
            <v>Vay NH - TT sớm 65%</v>
          </cell>
          <cell r="E28" t="str">
            <v>VBCN</v>
          </cell>
          <cell r="F28" t="str">
            <v>CS Số 04 ngày 9/12</v>
          </cell>
          <cell r="G28" t="str">
            <v>Vay NH</v>
          </cell>
          <cell r="H28" t="str">
            <v>TT sớm 65%</v>
          </cell>
          <cell r="I28">
            <v>0</v>
          </cell>
          <cell r="J28">
            <v>1</v>
          </cell>
          <cell r="K28" t="str">
            <v>2 công ty</v>
          </cell>
          <cell r="L28" t="str">
            <v>2005B</v>
          </cell>
          <cell r="M28" t="str">
            <v>20</v>
          </cell>
          <cell r="N28" t="str">
            <v>05B</v>
          </cell>
          <cell r="O28">
            <v>0</v>
          </cell>
          <cell r="P28">
            <v>106.55</v>
          </cell>
          <cell r="Q28" t="str">
            <v>106.55</v>
          </cell>
          <cell r="R28">
            <v>100.25</v>
          </cell>
          <cell r="S28" t="str">
            <v>100.25</v>
          </cell>
          <cell r="T28" t="str">
            <v>ĐN</v>
          </cell>
          <cell r="U28">
            <v>44222</v>
          </cell>
        </row>
        <row r="29">
          <cell r="B29" t="str">
            <v>BMG.1706B</v>
          </cell>
          <cell r="C29" t="str">
            <v>PL2 tính từ ngày đến hạn cộng 60 ngày như CSBH</v>
          </cell>
          <cell r="D29" t="str">
            <v>Vay NH - TT sớm 65%</v>
          </cell>
          <cell r="E29" t="str">
            <v>VBCN</v>
          </cell>
          <cell r="F29" t="str">
            <v>CS Số 04 ngày 9/12</v>
          </cell>
          <cell r="G29" t="str">
            <v>Vay NH</v>
          </cell>
          <cell r="H29" t="str">
            <v>TT sớm 65%</v>
          </cell>
          <cell r="I29">
            <v>0</v>
          </cell>
          <cell r="J29">
            <v>1</v>
          </cell>
          <cell r="K29" t="str">
            <v>2 công ty</v>
          </cell>
          <cell r="L29" t="str">
            <v>1706B</v>
          </cell>
          <cell r="M29" t="str">
            <v>17</v>
          </cell>
          <cell r="N29" t="str">
            <v>06B</v>
          </cell>
          <cell r="O29">
            <v>0</v>
          </cell>
          <cell r="P29">
            <v>78.510000000000005</v>
          </cell>
          <cell r="Q29" t="str">
            <v>78.51</v>
          </cell>
          <cell r="R29">
            <v>73.75</v>
          </cell>
          <cell r="S29" t="str">
            <v>73.75</v>
          </cell>
          <cell r="T29" t="str">
            <v>ĐN</v>
          </cell>
          <cell r="U29">
            <v>44227</v>
          </cell>
        </row>
        <row r="30">
          <cell r="B30" t="str">
            <v>BMG.2006B</v>
          </cell>
          <cell r="C30" t="str">
            <v xml:space="preserve">PL2 tính từ ngày đến hạn cộng 60 ngày như CSBH
</v>
          </cell>
          <cell r="D30" t="str">
            <v>Vay NH - TT sớm 65%</v>
          </cell>
          <cell r="E30" t="str">
            <v>VBCN</v>
          </cell>
          <cell r="F30" t="str">
            <v>CS Số 04 ngày 9/12</v>
          </cell>
          <cell r="G30" t="str">
            <v>Vay NH</v>
          </cell>
          <cell r="H30" t="str">
            <v>TT sớm 65%</v>
          </cell>
          <cell r="I30">
            <v>0</v>
          </cell>
          <cell r="J30">
            <v>1</v>
          </cell>
          <cell r="K30" t="str">
            <v>2 công ty</v>
          </cell>
          <cell r="L30" t="str">
            <v>2006B</v>
          </cell>
          <cell r="M30" t="str">
            <v>20</v>
          </cell>
          <cell r="N30" t="str">
            <v>06B</v>
          </cell>
          <cell r="O30">
            <v>0</v>
          </cell>
          <cell r="P30">
            <v>78.510000000000005</v>
          </cell>
          <cell r="Q30" t="str">
            <v>78.51</v>
          </cell>
          <cell r="R30">
            <v>73.75</v>
          </cell>
          <cell r="S30" t="str">
            <v>73.75</v>
          </cell>
          <cell r="T30" t="str">
            <v>ĐN</v>
          </cell>
          <cell r="U30">
            <v>44227</v>
          </cell>
        </row>
        <row r="31">
          <cell r="B31" t="str">
            <v>BMG.0702B</v>
          </cell>
          <cell r="C31" t="str">
            <v>HĐMB 3 công ty
Ngày HĐ gửi MB c Nhung ktoan tự điền - Nhung để trống
Ngày HĐ công ty  30/11/2020</v>
          </cell>
          <cell r="D31" t="str">
            <v>Không vay-TT sớm 65%</v>
          </cell>
          <cell r="E31" t="str">
            <v>VBCN</v>
          </cell>
          <cell r="F31" t="str">
            <v>CS Số 06 ngày 01/03/2021</v>
          </cell>
          <cell r="G31" t="str">
            <v>Không vay NH</v>
          </cell>
          <cell r="H31" t="str">
            <v>TT sớm 65%</v>
          </cell>
          <cell r="I31">
            <v>0</v>
          </cell>
          <cell r="J31">
            <v>1</v>
          </cell>
          <cell r="K31" t="str">
            <v>3 công ty</v>
          </cell>
          <cell r="L31" t="str">
            <v>0702B</v>
          </cell>
          <cell r="M31" t="str">
            <v>07</v>
          </cell>
          <cell r="N31" t="str">
            <v>02B</v>
          </cell>
          <cell r="O31">
            <v>0</v>
          </cell>
          <cell r="P31">
            <v>77.88</v>
          </cell>
          <cell r="Q31" t="str">
            <v>77.88</v>
          </cell>
          <cell r="R31">
            <v>73.22</v>
          </cell>
          <cell r="S31" t="str">
            <v>73.22</v>
          </cell>
          <cell r="T31" t="str">
            <v>ĐB</v>
          </cell>
          <cell r="U31">
            <v>44264</v>
          </cell>
        </row>
        <row r="32">
          <cell r="B32" t="str">
            <v>BMG.2007B</v>
          </cell>
          <cell r="C32">
            <v>0</v>
          </cell>
          <cell r="D32" t="str">
            <v>Vay NH - GNSS</v>
          </cell>
          <cell r="E32" t="str">
            <v>VBCN</v>
          </cell>
          <cell r="F32" t="str">
            <v>CS Số 06 ngày 01/03/2021</v>
          </cell>
          <cell r="G32" t="str">
            <v>Vay NH</v>
          </cell>
          <cell r="H32" t="str">
            <v>Tiến độ thường</v>
          </cell>
          <cell r="I32">
            <v>0</v>
          </cell>
          <cell r="J32">
            <v>1</v>
          </cell>
          <cell r="K32" t="str">
            <v>2 công ty</v>
          </cell>
          <cell r="L32" t="str">
            <v>2007B</v>
          </cell>
          <cell r="M32" t="str">
            <v>20</v>
          </cell>
          <cell r="N32" t="str">
            <v>07B</v>
          </cell>
          <cell r="O32">
            <v>0</v>
          </cell>
          <cell r="P32">
            <v>97.09</v>
          </cell>
          <cell r="Q32" t="str">
            <v>97.09</v>
          </cell>
          <cell r="R32">
            <v>92.26</v>
          </cell>
          <cell r="S32" t="str">
            <v>92.26</v>
          </cell>
          <cell r="T32" t="str">
            <v>ĐN</v>
          </cell>
          <cell r="U32">
            <v>44269</v>
          </cell>
        </row>
        <row r="33">
          <cell r="B33" t="str">
            <v>BMG.0410B</v>
          </cell>
          <cell r="C33" t="str">
            <v>3 công ty - 31/3 ký  đã dc phê duyệt
Được HTLS trong 24 tháng không quá 30/4/2023
Số sale: Huy 0968.403.405
đã phát hành tb đợt 1 gnss kèm HĐMB</v>
          </cell>
          <cell r="D33" t="str">
            <v>Vay NH - GNSS</v>
          </cell>
          <cell r="E33" t="str">
            <v>VBCN</v>
          </cell>
          <cell r="F33" t="str">
            <v>CS Số 06 ngày 01/03/2021</v>
          </cell>
          <cell r="G33" t="str">
            <v>Vay NH</v>
          </cell>
          <cell r="H33" t="str">
            <v>Tiến độ thường</v>
          </cell>
          <cell r="I33">
            <v>0</v>
          </cell>
          <cell r="J33">
            <v>0</v>
          </cell>
          <cell r="K33" t="str">
            <v>3 công ty</v>
          </cell>
          <cell r="L33" t="str">
            <v>0410B</v>
          </cell>
          <cell r="M33" t="str">
            <v>04</v>
          </cell>
          <cell r="N33" t="str">
            <v>10B</v>
          </cell>
          <cell r="O33">
            <v>0</v>
          </cell>
          <cell r="P33">
            <v>96.3</v>
          </cell>
          <cell r="Q33" t="str">
            <v>96.30</v>
          </cell>
          <cell r="R33">
            <v>91.26</v>
          </cell>
          <cell r="S33" t="str">
            <v>91.26</v>
          </cell>
          <cell r="T33" t="str">
            <v>TN</v>
          </cell>
          <cell r="U33">
            <v>44276</v>
          </cell>
        </row>
        <row r="34">
          <cell r="B34" t="str">
            <v>BMG.0710B</v>
          </cell>
          <cell r="C34" t="str">
            <v>3 công ty - 1/4 ký - đã được phê duyệt
chưa phát hành tb Đợt 2 do ngày xa
Toàn: 0985430011</v>
          </cell>
          <cell r="D34" t="str">
            <v>Không vay - TT Thường</v>
          </cell>
          <cell r="E34" t="str">
            <v>VBCN</v>
          </cell>
          <cell r="F34" t="str">
            <v>CS Số 06 ngày 01/03/2021</v>
          </cell>
          <cell r="G34" t="str">
            <v>Không vay NH</v>
          </cell>
          <cell r="H34" t="str">
            <v>Tiến độ thường</v>
          </cell>
          <cell r="I34">
            <v>0</v>
          </cell>
          <cell r="J34">
            <v>0</v>
          </cell>
          <cell r="K34" t="str">
            <v>3 công ty</v>
          </cell>
          <cell r="L34" t="str">
            <v>0710B</v>
          </cell>
          <cell r="M34" t="str">
            <v>07</v>
          </cell>
          <cell r="N34" t="str">
            <v>10B</v>
          </cell>
          <cell r="O34">
            <v>0</v>
          </cell>
          <cell r="P34">
            <v>96.3</v>
          </cell>
          <cell r="Q34" t="str">
            <v>96.30</v>
          </cell>
          <cell r="R34">
            <v>91.26</v>
          </cell>
          <cell r="S34" t="str">
            <v>91.26</v>
          </cell>
          <cell r="T34" t="str">
            <v>TN</v>
          </cell>
          <cell r="U34">
            <v>44275</v>
          </cell>
        </row>
        <row r="35">
          <cell r="B35" t="str">
            <v>BMG.0506B</v>
          </cell>
          <cell r="C35" t="str">
            <v>3 công ty</v>
          </cell>
          <cell r="D35" t="str">
            <v>Không vay - TT sớm 40%</v>
          </cell>
          <cell r="E35" t="str">
            <v>VBCN</v>
          </cell>
          <cell r="F35" t="str">
            <v>CS Số 06 ngày 01/03/2021</v>
          </cell>
          <cell r="G35" t="str">
            <v>Không vay NH</v>
          </cell>
          <cell r="H35" t="str">
            <v>TT sớm 40%</v>
          </cell>
          <cell r="I35">
            <v>0</v>
          </cell>
          <cell r="J35">
            <v>1</v>
          </cell>
          <cell r="K35" t="str">
            <v>3 công ty</v>
          </cell>
          <cell r="L35" t="str">
            <v>0506B</v>
          </cell>
          <cell r="M35" t="str">
            <v>05</v>
          </cell>
          <cell r="N35" t="str">
            <v>06B</v>
          </cell>
          <cell r="O35">
            <v>0</v>
          </cell>
          <cell r="P35">
            <v>78.510000000000005</v>
          </cell>
          <cell r="Q35" t="str">
            <v>78.51</v>
          </cell>
          <cell r="R35">
            <v>73.75</v>
          </cell>
          <cell r="S35" t="str">
            <v>73.75</v>
          </cell>
          <cell r="T35" t="str">
            <v>ĐN</v>
          </cell>
          <cell r="U35">
            <v>44283</v>
          </cell>
        </row>
        <row r="36">
          <cell r="B36" t="str">
            <v>BMG.1210B</v>
          </cell>
          <cell r="C36" t="str">
            <v>2 công ty</v>
          </cell>
          <cell r="D36" t="str">
            <v>Vay NH - TT sớm 65%</v>
          </cell>
          <cell r="E36" t="str">
            <v>VBCN</v>
          </cell>
          <cell r="F36" t="str">
            <v>CS Số 06 ngày 01/03/2021</v>
          </cell>
          <cell r="G36" t="str">
            <v>Vay NH</v>
          </cell>
          <cell r="H36" t="str">
            <v>TT sớm 65%</v>
          </cell>
          <cell r="I36">
            <v>0</v>
          </cell>
          <cell r="J36">
            <v>1</v>
          </cell>
          <cell r="K36" t="str">
            <v>2 công ty</v>
          </cell>
          <cell r="L36" t="str">
            <v>1210B</v>
          </cell>
          <cell r="M36" t="str">
            <v>12</v>
          </cell>
          <cell r="N36" t="str">
            <v>10B</v>
          </cell>
          <cell r="O36">
            <v>0</v>
          </cell>
          <cell r="P36">
            <v>96.3</v>
          </cell>
          <cell r="Q36" t="str">
            <v>96.30</v>
          </cell>
          <cell r="R36">
            <v>91.26</v>
          </cell>
          <cell r="S36" t="str">
            <v>91.26</v>
          </cell>
          <cell r="T36" t="str">
            <v>TN</v>
          </cell>
          <cell r="U36">
            <v>44282</v>
          </cell>
        </row>
        <row r="37">
          <cell r="B37" t="str">
            <v>BMG.1203B</v>
          </cell>
          <cell r="C37" t="str">
            <v>2 công ty
đã cập nhật các giá trị vào data, còn chờ cho ngày giải chấp thôi
19/4 KH ký lại hồ sơ theo số hộ chiếu do CMT hết hạn</v>
          </cell>
          <cell r="D37" t="str">
            <v>Vay NH - TT sớm 65%</v>
          </cell>
          <cell r="E37" t="str">
            <v>VBCN</v>
          </cell>
          <cell r="F37" t="str">
            <v>CS Số 06 ngày 01/03/2021 bảng giá PL3</v>
          </cell>
          <cell r="G37" t="str">
            <v>Vay NH</v>
          </cell>
          <cell r="H37" t="str">
            <v>TT sớm 65%</v>
          </cell>
          <cell r="I37">
            <v>0</v>
          </cell>
          <cell r="J37">
            <v>1</v>
          </cell>
          <cell r="K37" t="str">
            <v>2 công ty</v>
          </cell>
          <cell r="L37" t="str">
            <v>1203B</v>
          </cell>
          <cell r="M37" t="str">
            <v>12</v>
          </cell>
          <cell r="N37" t="str">
            <v>03B</v>
          </cell>
          <cell r="O37">
            <v>0</v>
          </cell>
          <cell r="P37">
            <v>79.11</v>
          </cell>
          <cell r="Q37" t="str">
            <v>79.11</v>
          </cell>
          <cell r="R37">
            <v>74.260000000000005</v>
          </cell>
          <cell r="S37" t="str">
            <v>74.26</v>
          </cell>
          <cell r="T37" t="str">
            <v>ĐB</v>
          </cell>
          <cell r="U37">
            <v>44283</v>
          </cell>
        </row>
        <row r="38">
          <cell r="B38" t="str">
            <v>BMG.1704B</v>
          </cell>
          <cell r="C38" t="str">
            <v>2 công ty
đã cập nhật các giá trị vào data</v>
          </cell>
          <cell r="D38" t="str">
            <v>Không vay-TT sớm 65%</v>
          </cell>
          <cell r="E38" t="str">
            <v>VBCN</v>
          </cell>
          <cell r="F38" t="str">
            <v>CS Số 07 ngày 31/3/2021</v>
          </cell>
          <cell r="G38" t="str">
            <v>Không vay NH</v>
          </cell>
          <cell r="H38" t="str">
            <v>TT sớm 65%</v>
          </cell>
          <cell r="I38">
            <v>0</v>
          </cell>
          <cell r="J38">
            <v>1</v>
          </cell>
          <cell r="K38" t="str">
            <v>2 công ty</v>
          </cell>
          <cell r="L38" t="str">
            <v>1704B</v>
          </cell>
          <cell r="M38" t="str">
            <v>17</v>
          </cell>
          <cell r="N38" t="str">
            <v>04B</v>
          </cell>
          <cell r="O38">
            <v>0</v>
          </cell>
          <cell r="P38">
            <v>100.05</v>
          </cell>
          <cell r="Q38" t="str">
            <v>100.05</v>
          </cell>
          <cell r="R38">
            <v>94.53</v>
          </cell>
          <cell r="S38" t="str">
            <v>94.53</v>
          </cell>
          <cell r="T38" t="str">
            <v>ĐB</v>
          </cell>
          <cell r="U38">
            <v>44290</v>
          </cell>
        </row>
        <row r="39">
          <cell r="B39" t="str">
            <v>BMG.1108B</v>
          </cell>
          <cell r="C39" t="str">
            <v>2 công ty</v>
          </cell>
          <cell r="D39" t="str">
            <v>Vay NH - GNSS</v>
          </cell>
          <cell r="E39" t="str">
            <v>VBCN</v>
          </cell>
          <cell r="F39" t="str">
            <v>CS Số 07 ngày 31/3/2021</v>
          </cell>
          <cell r="G39" t="str">
            <v>Vay NH</v>
          </cell>
          <cell r="H39" t="str">
            <v>Tiến độ thường</v>
          </cell>
          <cell r="I39">
            <v>0</v>
          </cell>
          <cell r="J39">
            <v>1</v>
          </cell>
          <cell r="K39" t="str">
            <v>2 công ty</v>
          </cell>
          <cell r="L39" t="str">
            <v>1108B</v>
          </cell>
          <cell r="M39" t="str">
            <v>11</v>
          </cell>
          <cell r="N39" t="str">
            <v>08B</v>
          </cell>
          <cell r="O39">
            <v>0</v>
          </cell>
          <cell r="P39">
            <v>99.86</v>
          </cell>
          <cell r="Q39" t="str">
            <v>99.86</v>
          </cell>
          <cell r="R39">
            <v>95.06</v>
          </cell>
          <cell r="S39" t="str">
            <v>95.06</v>
          </cell>
          <cell r="T39" t="str">
            <v>TB</v>
          </cell>
          <cell r="U39">
            <v>44290</v>
          </cell>
        </row>
        <row r="40">
          <cell r="B40" t="str">
            <v>BMG.0901B</v>
          </cell>
          <cell r="C40" t="str">
            <v>3 công ty</v>
          </cell>
          <cell r="D40" t="str">
            <v>Không vay-TT sớm 65%</v>
          </cell>
          <cell r="E40" t="str">
            <v>VBCN</v>
          </cell>
          <cell r="F40" t="str">
            <v>CS Số 07 ngày 31/3/2021</v>
          </cell>
          <cell r="G40" t="str">
            <v>Không vay NH</v>
          </cell>
          <cell r="H40" t="str">
            <v>TT sớm 65%</v>
          </cell>
          <cell r="I40">
            <v>0</v>
          </cell>
          <cell r="J40">
            <v>1</v>
          </cell>
          <cell r="K40" t="str">
            <v>3 công ty</v>
          </cell>
          <cell r="L40" t="str">
            <v>0901B</v>
          </cell>
          <cell r="M40" t="str">
            <v>09</v>
          </cell>
          <cell r="N40" t="str">
            <v>01B</v>
          </cell>
          <cell r="O40">
            <v>0</v>
          </cell>
          <cell r="P40">
            <v>110.66</v>
          </cell>
          <cell r="Q40" t="str">
            <v>110.66</v>
          </cell>
          <cell r="R40">
            <v>104.62</v>
          </cell>
          <cell r="S40" t="str">
            <v>104.62</v>
          </cell>
          <cell r="T40" t="str">
            <v>ĐB - TB</v>
          </cell>
          <cell r="U40">
            <v>44297</v>
          </cell>
        </row>
        <row r="41">
          <cell r="B41" t="str">
            <v>BMG.1702B</v>
          </cell>
          <cell r="C41" t="str">
            <v>2 công ty</v>
          </cell>
          <cell r="D41" t="str">
            <v>Vay NH - GNSS</v>
          </cell>
          <cell r="E41" t="str">
            <v>VBCN</v>
          </cell>
          <cell r="F41" t="str">
            <v>CS Số 07 ngày 31/3/2021</v>
          </cell>
          <cell r="G41" t="str">
            <v>Vay NH</v>
          </cell>
          <cell r="H41" t="str">
            <v>Tiến độ thường</v>
          </cell>
          <cell r="I41">
            <v>0</v>
          </cell>
          <cell r="J41">
            <v>1</v>
          </cell>
          <cell r="K41" t="str">
            <v>2 công ty</v>
          </cell>
          <cell r="L41" t="str">
            <v>1702B</v>
          </cell>
          <cell r="M41" t="str">
            <v>17</v>
          </cell>
          <cell r="N41" t="str">
            <v>02B</v>
          </cell>
          <cell r="O41">
            <v>0</v>
          </cell>
          <cell r="P41">
            <v>77.88</v>
          </cell>
          <cell r="Q41" t="str">
            <v>77.88</v>
          </cell>
          <cell r="R41">
            <v>73.22</v>
          </cell>
          <cell r="S41" t="str">
            <v>73.22</v>
          </cell>
          <cell r="T41" t="str">
            <v>ĐB</v>
          </cell>
          <cell r="U41">
            <v>44300</v>
          </cell>
        </row>
        <row r="42">
          <cell r="B42" t="str">
            <v>BMG.1201B</v>
          </cell>
          <cell r="C42" t="str">
            <v xml:space="preserve">2 công ty
HTLS trong 24 tháng không quá 30/4/2023
</v>
          </cell>
          <cell r="D42" t="str">
            <v>Vay NH - GNSS</v>
          </cell>
          <cell r="E42" t="str">
            <v>VBCN</v>
          </cell>
          <cell r="F42" t="str">
            <v>CS Số 07 ngày 31/3/2021</v>
          </cell>
          <cell r="G42" t="str">
            <v>Vay NH</v>
          </cell>
          <cell r="H42" t="str">
            <v>Tiến độ thường</v>
          </cell>
          <cell r="I42">
            <v>0</v>
          </cell>
          <cell r="J42">
            <v>1</v>
          </cell>
          <cell r="K42" t="str">
            <v>2 công ty</v>
          </cell>
          <cell r="L42" t="str">
            <v>1201B</v>
          </cell>
          <cell r="M42" t="str">
            <v>12</v>
          </cell>
          <cell r="N42" t="str">
            <v>01B</v>
          </cell>
          <cell r="O42">
            <v>0</v>
          </cell>
          <cell r="P42">
            <v>110.66</v>
          </cell>
          <cell r="Q42" t="str">
            <v>110.66</v>
          </cell>
          <cell r="R42">
            <v>104.62</v>
          </cell>
          <cell r="S42" t="str">
            <v>104.62</v>
          </cell>
          <cell r="T42" t="str">
            <v>ĐB - TB</v>
          </cell>
          <cell r="U42">
            <v>44310</v>
          </cell>
        </row>
        <row r="43">
          <cell r="B43" t="str">
            <v>BMG.0706B</v>
          </cell>
          <cell r="C43" t="str">
            <v>3 CÔNG TY
KH ký ngày 10/5</v>
          </cell>
          <cell r="D43" t="str">
            <v>Không vay-TT sớm 65%</v>
          </cell>
          <cell r="E43" t="str">
            <v>VBCN</v>
          </cell>
          <cell r="F43" t="str">
            <v>CS Số 08 ngày 27/4/2021</v>
          </cell>
          <cell r="G43" t="str">
            <v>Không vay NH</v>
          </cell>
          <cell r="H43" t="str">
            <v>TT sớm 65%</v>
          </cell>
          <cell r="I43">
            <v>0</v>
          </cell>
          <cell r="J43">
            <v>1</v>
          </cell>
          <cell r="K43" t="str">
            <v>3 công ty</v>
          </cell>
          <cell r="L43" t="str">
            <v>0706B</v>
          </cell>
          <cell r="M43" t="str">
            <v>07</v>
          </cell>
          <cell r="N43" t="str">
            <v>06B</v>
          </cell>
          <cell r="O43">
            <v>0</v>
          </cell>
          <cell r="P43">
            <v>78.510000000000005</v>
          </cell>
          <cell r="Q43" t="str">
            <v>78.51</v>
          </cell>
          <cell r="R43">
            <v>73.75</v>
          </cell>
          <cell r="S43" t="str">
            <v>73.75</v>
          </cell>
          <cell r="T43" t="str">
            <v>ĐN</v>
          </cell>
          <cell r="U43">
            <v>44320</v>
          </cell>
        </row>
        <row r="44">
          <cell r="B44" t="str">
            <v>BMG.1208B</v>
          </cell>
          <cell r="C44" t="str">
            <v>PL2 có 7 đợt
VBCN có 3 đợt tt</v>
          </cell>
          <cell r="D44" t="str">
            <v>Vay NH - GNSS</v>
          </cell>
          <cell r="E44" t="str">
            <v>VBCN</v>
          </cell>
          <cell r="F44" t="str">
            <v>CS Số 08 ngày 27/4/2021</v>
          </cell>
          <cell r="G44" t="str">
            <v>Vay NH</v>
          </cell>
          <cell r="H44" t="str">
            <v>Tiến độ thường</v>
          </cell>
          <cell r="I44">
            <v>0</v>
          </cell>
          <cell r="J44">
            <v>1</v>
          </cell>
          <cell r="K44" t="str">
            <v>2 công ty</v>
          </cell>
          <cell r="L44" t="str">
            <v>1208B</v>
          </cell>
          <cell r="M44" t="str">
            <v>12</v>
          </cell>
          <cell r="N44" t="str">
            <v>08B</v>
          </cell>
          <cell r="O44">
            <v>0</v>
          </cell>
          <cell r="P44">
            <v>99.86</v>
          </cell>
          <cell r="Q44" t="str">
            <v>99.86</v>
          </cell>
          <cell r="R44">
            <v>95.06</v>
          </cell>
          <cell r="S44" t="str">
            <v>95.06</v>
          </cell>
          <cell r="T44" t="str">
            <v>TB</v>
          </cell>
          <cell r="U44">
            <v>44315</v>
          </cell>
        </row>
        <row r="45">
          <cell r="B45" t="str">
            <v>BMG.2209B</v>
          </cell>
          <cell r="C45" t="str">
            <v>data có thêm đợt 2 -3 VBCN kéo xuống dưới
HĐMB 7 đợt
VBCN 3 ĐỢT</v>
          </cell>
          <cell r="D45" t="str">
            <v>Vay NH - GNSS</v>
          </cell>
          <cell r="E45" t="str">
            <v>VBCN</v>
          </cell>
          <cell r="F45" t="str">
            <v>CS Số 08 ngày 27/4/2021</v>
          </cell>
          <cell r="G45" t="str">
            <v>Vay NH</v>
          </cell>
          <cell r="H45" t="str">
            <v>Tiến độ thường</v>
          </cell>
          <cell r="I45">
            <v>0</v>
          </cell>
          <cell r="J45">
            <v>1</v>
          </cell>
          <cell r="K45" t="str">
            <v>2 công ty</v>
          </cell>
          <cell r="L45" t="str">
            <v>2209B</v>
          </cell>
          <cell r="M45" t="str">
            <v>22</v>
          </cell>
          <cell r="N45" t="str">
            <v>09B</v>
          </cell>
          <cell r="O45">
            <v>0</v>
          </cell>
          <cell r="P45">
            <v>77.86</v>
          </cell>
          <cell r="Q45" t="str">
            <v>77.86</v>
          </cell>
          <cell r="R45">
            <v>74.78</v>
          </cell>
          <cell r="S45" t="str">
            <v>74.78</v>
          </cell>
          <cell r="T45" t="str">
            <v>TB</v>
          </cell>
          <cell r="U45">
            <v>44321</v>
          </cell>
        </row>
        <row r="46">
          <cell r="B46" t="str">
            <v>BMG.1404B</v>
          </cell>
          <cell r="C46" t="str">
            <v>2 công ty
PL2 có 9 đợt - thêm cả PL2A</v>
          </cell>
          <cell r="D46" t="str">
            <v>Không vay-TT sớm 65%</v>
          </cell>
          <cell r="E46" t="str">
            <v>VBCN</v>
          </cell>
          <cell r="F46" t="str">
            <v>CS Số 08 ngày 27/4/2021</v>
          </cell>
          <cell r="G46" t="str">
            <v>Không vay NH</v>
          </cell>
          <cell r="H46" t="str">
            <v>TT sớm 65%</v>
          </cell>
          <cell r="I46">
            <v>0</v>
          </cell>
          <cell r="J46">
            <v>1</v>
          </cell>
          <cell r="K46" t="str">
            <v>2 công ty</v>
          </cell>
          <cell r="L46" t="str">
            <v>1404B</v>
          </cell>
          <cell r="M46" t="str">
            <v>14</v>
          </cell>
          <cell r="N46" t="str">
            <v>04B</v>
          </cell>
          <cell r="O46">
            <v>0</v>
          </cell>
          <cell r="P46">
            <v>100.05</v>
          </cell>
          <cell r="Q46" t="str">
            <v>100.05</v>
          </cell>
          <cell r="R46">
            <v>94.53</v>
          </cell>
          <cell r="S46" t="str">
            <v>94.53</v>
          </cell>
          <cell r="T46" t="str">
            <v>ĐB</v>
          </cell>
          <cell r="U46">
            <v>44319</v>
          </cell>
        </row>
        <row r="47">
          <cell r="B47" t="str">
            <v>BMG.1410B</v>
          </cell>
          <cell r="C47" t="str">
            <v>2 công ty 
PL2 có 9 đợt - thêm cả PL2A</v>
          </cell>
          <cell r="D47" t="str">
            <v>Không vay-TT sớm 65%</v>
          </cell>
          <cell r="E47" t="str">
            <v>VBCN</v>
          </cell>
          <cell r="F47" t="str">
            <v>CS Số 08 ngày 27/4/2021</v>
          </cell>
          <cell r="G47" t="str">
            <v>Không vay NH</v>
          </cell>
          <cell r="H47" t="str">
            <v>TT sớm 65%</v>
          </cell>
          <cell r="I47">
            <v>0</v>
          </cell>
          <cell r="J47">
            <v>1</v>
          </cell>
          <cell r="K47" t="str">
            <v>2 công ty</v>
          </cell>
          <cell r="L47" t="str">
            <v>1410B</v>
          </cell>
          <cell r="M47" t="str">
            <v>14</v>
          </cell>
          <cell r="N47" t="str">
            <v>10B</v>
          </cell>
          <cell r="O47">
            <v>0</v>
          </cell>
          <cell r="P47">
            <v>96.3</v>
          </cell>
          <cell r="Q47" t="str">
            <v>96.30</v>
          </cell>
          <cell r="R47">
            <v>91.26</v>
          </cell>
          <cell r="S47" t="str">
            <v>91.26</v>
          </cell>
          <cell r="T47" t="str">
            <v>TN</v>
          </cell>
          <cell r="U47">
            <v>44324</v>
          </cell>
        </row>
        <row r="48">
          <cell r="B48" t="str">
            <v>BMG.2201B</v>
          </cell>
          <cell r="C48" t="str">
            <v>2 công ty
PL2 có 9 đợt - thêm cả PL2A</v>
          </cell>
          <cell r="D48" t="str">
            <v>Không vay-TT sớm 65%</v>
          </cell>
          <cell r="E48" t="str">
            <v>VBCN</v>
          </cell>
          <cell r="F48" t="str">
            <v>CS Số 08 ngày 27/4/2021</v>
          </cell>
          <cell r="G48" t="str">
            <v>Không vay NH</v>
          </cell>
          <cell r="H48" t="str">
            <v>TT sớm 65%</v>
          </cell>
          <cell r="I48">
            <v>0</v>
          </cell>
          <cell r="J48">
            <v>1</v>
          </cell>
          <cell r="K48" t="str">
            <v>2 công ty</v>
          </cell>
          <cell r="L48" t="str">
            <v>2201B</v>
          </cell>
          <cell r="M48" t="str">
            <v>22</v>
          </cell>
          <cell r="N48" t="str">
            <v>01B</v>
          </cell>
          <cell r="O48">
            <v>0</v>
          </cell>
          <cell r="P48">
            <v>110.66</v>
          </cell>
          <cell r="Q48" t="str">
            <v>110.66</v>
          </cell>
          <cell r="R48">
            <v>104.62</v>
          </cell>
          <cell r="S48" t="str">
            <v>104.62</v>
          </cell>
          <cell r="T48" t="str">
            <v>ĐB - TB</v>
          </cell>
          <cell r="U48">
            <v>44314</v>
          </cell>
        </row>
        <row r="49">
          <cell r="B49" t="str">
            <v>BMG.2001B</v>
          </cell>
          <cell r="C49" t="str">
            <v>2 công ty
HTLS trong 24 tháng không quá 30/6/2023
PL2 có 9 đợt - thêm cả PL2A</v>
          </cell>
          <cell r="D49" t="str">
            <v>Vay NH - TT sớm 65%</v>
          </cell>
          <cell r="E49" t="str">
            <v>VBCN</v>
          </cell>
          <cell r="F49" t="str">
            <v>CS Số 08 ngày 27/4/2021</v>
          </cell>
          <cell r="G49" t="str">
            <v>Vay NH</v>
          </cell>
          <cell r="H49" t="str">
            <v>TT sớm 65%</v>
          </cell>
          <cell r="I49">
            <v>0</v>
          </cell>
          <cell r="J49">
            <v>1</v>
          </cell>
          <cell r="K49" t="str">
            <v>2 công ty</v>
          </cell>
          <cell r="L49" t="str">
            <v>2001B</v>
          </cell>
          <cell r="M49" t="str">
            <v>20</v>
          </cell>
          <cell r="N49" t="str">
            <v>01B</v>
          </cell>
          <cell r="O49">
            <v>0</v>
          </cell>
          <cell r="P49">
            <v>110.66</v>
          </cell>
          <cell r="Q49" t="str">
            <v>110.66</v>
          </cell>
          <cell r="R49">
            <v>104.62</v>
          </cell>
          <cell r="S49" t="str">
            <v>104.62</v>
          </cell>
          <cell r="T49" t="str">
            <v>ĐB - TB</v>
          </cell>
          <cell r="U49">
            <v>44325</v>
          </cell>
        </row>
        <row r="50">
          <cell r="B50" t="str">
            <v>BMG.2010B</v>
          </cell>
          <cell r="C50" t="str">
            <v xml:space="preserve">2 công ty
PL2 có 7 Đợt </v>
          </cell>
          <cell r="D50" t="str">
            <v>Vay NH - GNSS</v>
          </cell>
          <cell r="E50" t="str">
            <v>VBCN</v>
          </cell>
          <cell r="F50" t="str">
            <v>CS Số 08 ngày 27/4/2021</v>
          </cell>
          <cell r="G50" t="str">
            <v>Vay NH</v>
          </cell>
          <cell r="H50" t="str">
            <v>Tiến độ thường</v>
          </cell>
          <cell r="I50">
            <v>0</v>
          </cell>
          <cell r="J50">
            <v>1</v>
          </cell>
          <cell r="K50" t="str">
            <v>2 công ty</v>
          </cell>
          <cell r="L50" t="str">
            <v>2010B</v>
          </cell>
          <cell r="M50" t="str">
            <v>20</v>
          </cell>
          <cell r="N50" t="str">
            <v>10B</v>
          </cell>
          <cell r="O50">
            <v>0</v>
          </cell>
          <cell r="P50">
            <v>96.3</v>
          </cell>
          <cell r="Q50" t="str">
            <v>96.30</v>
          </cell>
          <cell r="R50">
            <v>91.26</v>
          </cell>
          <cell r="S50" t="str">
            <v>91.26</v>
          </cell>
          <cell r="T50" t="str">
            <v>TN</v>
          </cell>
          <cell r="U50">
            <v>44325</v>
          </cell>
        </row>
        <row r="51">
          <cell r="B51" t="str">
            <v>BMG.2310B</v>
          </cell>
          <cell r="C51" t="str">
            <v>2 công ty
PL2 có 7 Đợt 
VBCN BM có thêm Đợt 2-3 kh tt</v>
          </cell>
          <cell r="D51" t="str">
            <v>Vay NH - GNSS</v>
          </cell>
          <cell r="E51" t="str">
            <v>VBCN</v>
          </cell>
          <cell r="F51" t="str">
            <v>CS Số 08 ngày 27/4/2021</v>
          </cell>
          <cell r="G51" t="str">
            <v>Vay NH</v>
          </cell>
          <cell r="H51" t="str">
            <v>Tiến độ thường</v>
          </cell>
          <cell r="I51">
            <v>0</v>
          </cell>
          <cell r="J51">
            <v>1</v>
          </cell>
          <cell r="K51" t="str">
            <v>2 công ty</v>
          </cell>
          <cell r="L51" t="str">
            <v>2310B</v>
          </cell>
          <cell r="M51" t="str">
            <v>23</v>
          </cell>
          <cell r="N51" t="str">
            <v>10B</v>
          </cell>
          <cell r="O51">
            <v>0</v>
          </cell>
          <cell r="P51">
            <v>96.3</v>
          </cell>
          <cell r="Q51" t="str">
            <v>96.30</v>
          </cell>
          <cell r="R51">
            <v>91.26</v>
          </cell>
          <cell r="S51" t="str">
            <v>91.26</v>
          </cell>
          <cell r="T51" t="str">
            <v>TN</v>
          </cell>
          <cell r="U51">
            <v>44324</v>
          </cell>
        </row>
        <row r="52">
          <cell r="B52" t="str">
            <v>BMG.1106B</v>
          </cell>
          <cell r="C52" t="str">
            <v xml:space="preserve">2 công ty
PL2 có 7 đợt - thêm cả PL2A
VBCN chỉ có 2 đợt </v>
          </cell>
          <cell r="D52" t="str">
            <v>Không vay - TT sớm 40%</v>
          </cell>
          <cell r="E52" t="str">
            <v>VBCN</v>
          </cell>
          <cell r="F52" t="str">
            <v>CS Số 07 ngày 31/3/2021</v>
          </cell>
          <cell r="G52" t="str">
            <v>Không vay NH</v>
          </cell>
          <cell r="H52" t="str">
            <v>TT sớm 40%</v>
          </cell>
          <cell r="I52">
            <v>0</v>
          </cell>
          <cell r="J52">
            <v>1</v>
          </cell>
          <cell r="K52" t="str">
            <v>2 công ty</v>
          </cell>
          <cell r="L52" t="str">
            <v>1106B</v>
          </cell>
          <cell r="M52" t="str">
            <v>11</v>
          </cell>
          <cell r="N52" t="str">
            <v>06B</v>
          </cell>
          <cell r="O52">
            <v>0</v>
          </cell>
          <cell r="P52">
            <v>78.510000000000005</v>
          </cell>
          <cell r="Q52" t="str">
            <v>78.51</v>
          </cell>
          <cell r="R52">
            <v>73.75</v>
          </cell>
          <cell r="S52" t="str">
            <v>73.75</v>
          </cell>
          <cell r="T52" t="str">
            <v>ĐN</v>
          </cell>
          <cell r="U52">
            <v>44312</v>
          </cell>
        </row>
        <row r="53">
          <cell r="B53" t="str">
            <v>BMG.1705B</v>
          </cell>
          <cell r="C53" t="str">
            <v>2 công ty
ktra lại ngày cho vào HĐMB căn này</v>
          </cell>
          <cell r="D53" t="str">
            <v>Không vay - TT sớm 40%</v>
          </cell>
          <cell r="E53" t="str">
            <v>VBCN</v>
          </cell>
          <cell r="F53" t="str">
            <v>CS Số 07 ngày 31/3/2021</v>
          </cell>
          <cell r="G53" t="str">
            <v>Không vay NH</v>
          </cell>
          <cell r="H53" t="str">
            <v>TT sớm 40%</v>
          </cell>
          <cell r="I53">
            <v>0</v>
          </cell>
          <cell r="J53">
            <v>1</v>
          </cell>
          <cell r="K53" t="str">
            <v>2 công ty</v>
          </cell>
          <cell r="L53" t="str">
            <v>1705B</v>
          </cell>
          <cell r="M53" t="str">
            <v>17</v>
          </cell>
          <cell r="N53" t="str">
            <v>05B</v>
          </cell>
          <cell r="O53">
            <v>0</v>
          </cell>
          <cell r="P53">
            <v>106.55</v>
          </cell>
          <cell r="Q53" t="str">
            <v>106.55</v>
          </cell>
          <cell r="R53">
            <v>100.25</v>
          </cell>
          <cell r="S53" t="str">
            <v>100.25</v>
          </cell>
          <cell r="T53" t="str">
            <v>ĐN</v>
          </cell>
          <cell r="U53">
            <v>44306</v>
          </cell>
        </row>
        <row r="54">
          <cell r="B54" t="str">
            <v>BMG.0906B</v>
          </cell>
          <cell r="C54" t="str">
            <v>3 công ty</v>
          </cell>
          <cell r="D54" t="str">
            <v>Không vay-TT sớm 65%</v>
          </cell>
          <cell r="E54" t="str">
            <v>VBCN</v>
          </cell>
          <cell r="F54" t="str">
            <v>CS Số 08 ngày 27/4/2021</v>
          </cell>
          <cell r="G54" t="str">
            <v>Không vay NH</v>
          </cell>
          <cell r="H54" t="str">
            <v>TT sớm 65%</v>
          </cell>
          <cell r="I54">
            <v>0</v>
          </cell>
          <cell r="J54">
            <v>1</v>
          </cell>
          <cell r="K54" t="str">
            <v>3 công ty</v>
          </cell>
          <cell r="L54" t="str">
            <v>0906B</v>
          </cell>
          <cell r="M54" t="str">
            <v>09</v>
          </cell>
          <cell r="N54" t="str">
            <v>06B</v>
          </cell>
          <cell r="O54">
            <v>0</v>
          </cell>
          <cell r="P54">
            <v>78.510000000000005</v>
          </cell>
          <cell r="Q54" t="str">
            <v>78.51</v>
          </cell>
          <cell r="R54">
            <v>73.75</v>
          </cell>
          <cell r="S54" t="str">
            <v>73.75</v>
          </cell>
          <cell r="T54" t="str">
            <v>ĐN</v>
          </cell>
          <cell r="U54">
            <v>44337</v>
          </cell>
        </row>
        <row r="55">
          <cell r="B55" t="str">
            <v>BMG.1406B</v>
          </cell>
          <cell r="C55" t="str">
            <v>2 công ty
PL2 có 9 đợt - thêm cả PL2A</v>
          </cell>
          <cell r="D55" t="str">
            <v>Không vay-TT sớm 65%</v>
          </cell>
          <cell r="E55" t="str">
            <v>VBCN</v>
          </cell>
          <cell r="F55" t="str">
            <v>CS Số 08 ngày 27/4/2021</v>
          </cell>
          <cell r="G55" t="str">
            <v>Không vay NH</v>
          </cell>
          <cell r="H55" t="str">
            <v>TT sớm 65%</v>
          </cell>
          <cell r="I55">
            <v>0</v>
          </cell>
          <cell r="J55">
            <v>1</v>
          </cell>
          <cell r="K55" t="str">
            <v>2 công ty</v>
          </cell>
          <cell r="L55" t="str">
            <v>1406B</v>
          </cell>
          <cell r="M55" t="str">
            <v>14</v>
          </cell>
          <cell r="N55" t="str">
            <v>06B</v>
          </cell>
          <cell r="O55">
            <v>0</v>
          </cell>
          <cell r="P55">
            <v>78.510000000000005</v>
          </cell>
          <cell r="Q55" t="str">
            <v>78.51</v>
          </cell>
          <cell r="R55">
            <v>73.75</v>
          </cell>
          <cell r="S55" t="str">
            <v>73.75</v>
          </cell>
          <cell r="T55" t="str">
            <v>ĐN</v>
          </cell>
          <cell r="U55">
            <v>44338</v>
          </cell>
        </row>
        <row r="56">
          <cell r="B56" t="str">
            <v>BMG.1701B</v>
          </cell>
          <cell r="C56" t="str">
            <v>2 công ty
PL2 có 7 Đợt 
VBCN BM có thêm Đợt 2-3 kh tt</v>
          </cell>
          <cell r="D56" t="str">
            <v>Vay NH - GNSS</v>
          </cell>
          <cell r="E56" t="str">
            <v>VBCN</v>
          </cell>
          <cell r="F56" t="str">
            <v>CS Số 08 ngày 27/4/2021</v>
          </cell>
          <cell r="G56" t="str">
            <v>Vay NH</v>
          </cell>
          <cell r="H56" t="str">
            <v>Tiến độ thường</v>
          </cell>
          <cell r="I56">
            <v>0</v>
          </cell>
          <cell r="J56">
            <v>1</v>
          </cell>
          <cell r="K56" t="str">
            <v>2 công ty</v>
          </cell>
          <cell r="L56" t="str">
            <v>1701B</v>
          </cell>
          <cell r="M56" t="str">
            <v>17</v>
          </cell>
          <cell r="N56" t="str">
            <v>01B</v>
          </cell>
          <cell r="O56">
            <v>0</v>
          </cell>
          <cell r="P56">
            <v>110.66</v>
          </cell>
          <cell r="Q56" t="str">
            <v>110.66</v>
          </cell>
          <cell r="R56">
            <v>104.62</v>
          </cell>
          <cell r="S56" t="str">
            <v>104.62</v>
          </cell>
          <cell r="T56" t="str">
            <v>ĐB - TB</v>
          </cell>
          <cell r="U56">
            <v>44325</v>
          </cell>
        </row>
        <row r="57">
          <cell r="B57" t="str">
            <v>BMG.0909B</v>
          </cell>
          <cell r="C57" t="str">
            <v>3 công ty</v>
          </cell>
          <cell r="D57" t="str">
            <v>Không vay-TT sớm 65%</v>
          </cell>
          <cell r="E57" t="str">
            <v>VBCN</v>
          </cell>
          <cell r="F57" t="str">
            <v>CS Số 08 ngày 27/4/2021</v>
          </cell>
          <cell r="G57" t="str">
            <v>Không vay NH</v>
          </cell>
          <cell r="H57" t="str">
            <v>TT sớm 65%</v>
          </cell>
          <cell r="I57">
            <v>0</v>
          </cell>
          <cell r="J57">
            <v>1</v>
          </cell>
          <cell r="K57" t="str">
            <v>3 công ty</v>
          </cell>
          <cell r="L57" t="str">
            <v>0909B</v>
          </cell>
          <cell r="M57" t="str">
            <v>09</v>
          </cell>
          <cell r="N57" t="str">
            <v>09B</v>
          </cell>
          <cell r="O57">
            <v>0</v>
          </cell>
          <cell r="P57">
            <v>77.86</v>
          </cell>
          <cell r="Q57" t="str">
            <v>77.86</v>
          </cell>
          <cell r="R57">
            <v>74.78</v>
          </cell>
          <cell r="S57" t="str">
            <v>74.78</v>
          </cell>
          <cell r="T57" t="str">
            <v>TB</v>
          </cell>
          <cell r="U57">
            <v>44344</v>
          </cell>
        </row>
        <row r="58">
          <cell r="B58" t="str">
            <v>BMG.2304B</v>
          </cell>
          <cell r="C58" t="str">
            <v>2 công ty</v>
          </cell>
          <cell r="D58" t="str">
            <v>Không vay-TT sớm 65%</v>
          </cell>
          <cell r="E58" t="str">
            <v>VBCN</v>
          </cell>
          <cell r="F58" t="str">
            <v>CS Số 08 ngày 27/4/2021</v>
          </cell>
          <cell r="G58" t="str">
            <v>Không vay NH</v>
          </cell>
          <cell r="H58" t="str">
            <v>TT sớm 65%</v>
          </cell>
          <cell r="I58">
            <v>0</v>
          </cell>
          <cell r="J58">
            <v>1</v>
          </cell>
          <cell r="K58" t="str">
            <v>2 công ty</v>
          </cell>
          <cell r="L58" t="str">
            <v>2304B</v>
          </cell>
          <cell r="M58" t="str">
            <v>23</v>
          </cell>
          <cell r="N58" t="str">
            <v>04B</v>
          </cell>
          <cell r="O58">
            <v>0</v>
          </cell>
          <cell r="P58">
            <v>100.05</v>
          </cell>
          <cell r="Q58" t="str">
            <v>100.05</v>
          </cell>
          <cell r="R58">
            <v>94.53</v>
          </cell>
          <cell r="S58" t="str">
            <v>94.53</v>
          </cell>
          <cell r="T58" t="str">
            <v>ĐB</v>
          </cell>
          <cell r="U58">
            <v>44345</v>
          </cell>
        </row>
        <row r="59">
          <cell r="B59" t="str">
            <v>BMG.1402B</v>
          </cell>
          <cell r="C59" t="str">
            <v>2 công ty
PL2 có 7 Đợt 
VBCN BM có thêm Đợt 2-3 kh tt</v>
          </cell>
          <cell r="D59" t="str">
            <v>Vay NH - GNSS</v>
          </cell>
          <cell r="E59" t="str">
            <v>VBCN</v>
          </cell>
          <cell r="F59" t="str">
            <v>CS Số 08 ngày 27/4/2021</v>
          </cell>
          <cell r="G59" t="str">
            <v>Vay NH</v>
          </cell>
          <cell r="H59" t="str">
            <v>Tiến độ thường</v>
          </cell>
          <cell r="I59">
            <v>0</v>
          </cell>
          <cell r="J59">
            <v>1</v>
          </cell>
          <cell r="K59" t="str">
            <v>2 công ty</v>
          </cell>
          <cell r="L59" t="str">
            <v>1402B</v>
          </cell>
          <cell r="M59" t="str">
            <v>14</v>
          </cell>
          <cell r="N59" t="str">
            <v>02B</v>
          </cell>
          <cell r="O59">
            <v>0</v>
          </cell>
          <cell r="P59">
            <v>77.88</v>
          </cell>
          <cell r="Q59" t="str">
            <v>77.88</v>
          </cell>
          <cell r="R59">
            <v>73.22</v>
          </cell>
          <cell r="S59" t="str">
            <v>73.22</v>
          </cell>
          <cell r="T59" t="str">
            <v>ĐB</v>
          </cell>
          <cell r="U59">
            <v>44343</v>
          </cell>
        </row>
        <row r="60">
          <cell r="B60" t="str">
            <v>BMG.2306B</v>
          </cell>
          <cell r="C60" t="str">
            <v xml:space="preserve">PL2 có 7 Đợt </v>
          </cell>
          <cell r="D60">
            <v>0</v>
          </cell>
          <cell r="E60">
            <v>0</v>
          </cell>
          <cell r="F60">
            <v>0</v>
          </cell>
          <cell r="G60">
            <v>0</v>
          </cell>
          <cell r="H60">
            <v>0</v>
          </cell>
          <cell r="I60">
            <v>0</v>
          </cell>
          <cell r="J60">
            <v>0</v>
          </cell>
          <cell r="K60">
            <v>0</v>
          </cell>
          <cell r="L60" t="str">
            <v>2306B</v>
          </cell>
          <cell r="M60" t="str">
            <v>23</v>
          </cell>
          <cell r="N60" t="str">
            <v>06B</v>
          </cell>
          <cell r="O60">
            <v>0</v>
          </cell>
          <cell r="P60">
            <v>78.510000000000005</v>
          </cell>
          <cell r="Q60" t="str">
            <v>78.51</v>
          </cell>
          <cell r="R60">
            <v>73.75</v>
          </cell>
          <cell r="S60" t="str">
            <v>73.75</v>
          </cell>
          <cell r="T60" t="str">
            <v>ĐN</v>
          </cell>
          <cell r="U60">
            <v>44346</v>
          </cell>
        </row>
        <row r="61">
          <cell r="B61" t="str">
            <v>BMG.0801B</v>
          </cell>
          <cell r="C61" t="str">
            <v>VBCN BM có thêm Đợt 2-3 kh tt</v>
          </cell>
          <cell r="D61">
            <v>0</v>
          </cell>
          <cell r="E61">
            <v>0</v>
          </cell>
          <cell r="F61">
            <v>0</v>
          </cell>
          <cell r="G61">
            <v>0</v>
          </cell>
          <cell r="H61">
            <v>0</v>
          </cell>
          <cell r="I61">
            <v>0</v>
          </cell>
          <cell r="J61">
            <v>0</v>
          </cell>
          <cell r="K61">
            <v>0</v>
          </cell>
          <cell r="L61" t="str">
            <v>0801B</v>
          </cell>
          <cell r="M61" t="str">
            <v>08</v>
          </cell>
          <cell r="N61" t="str">
            <v>01B</v>
          </cell>
          <cell r="O61">
            <v>0</v>
          </cell>
          <cell r="P61">
            <v>110.66</v>
          </cell>
          <cell r="Q61" t="str">
            <v>110.66</v>
          </cell>
          <cell r="R61">
            <v>104.62</v>
          </cell>
          <cell r="S61" t="str">
            <v>104.62</v>
          </cell>
          <cell r="T61" t="str">
            <v>ĐB - TB</v>
          </cell>
          <cell r="U61">
            <v>44346</v>
          </cell>
        </row>
        <row r="62">
          <cell r="B62" t="str">
            <v>BMG.0301B</v>
          </cell>
          <cell r="C62">
            <v>0</v>
          </cell>
          <cell r="D62">
            <v>0</v>
          </cell>
          <cell r="E62">
            <v>0</v>
          </cell>
          <cell r="F62">
            <v>0</v>
          </cell>
          <cell r="G62">
            <v>0</v>
          </cell>
          <cell r="H62">
            <v>0</v>
          </cell>
          <cell r="I62">
            <v>0</v>
          </cell>
          <cell r="J62">
            <v>0</v>
          </cell>
          <cell r="K62" t="str">
            <v>3 công ty</v>
          </cell>
          <cell r="L62" t="str">
            <v>0301B</v>
          </cell>
          <cell r="M62" t="str">
            <v>03</v>
          </cell>
          <cell r="N62" t="str">
            <v>01B</v>
          </cell>
          <cell r="O62">
            <v>0</v>
          </cell>
          <cell r="P62">
            <v>110.66</v>
          </cell>
          <cell r="Q62" t="str">
            <v>110.66</v>
          </cell>
          <cell r="R62">
            <v>104.62</v>
          </cell>
          <cell r="S62" t="str">
            <v>104.62</v>
          </cell>
          <cell r="T62" t="str">
            <v>ĐB - TB</v>
          </cell>
          <cell r="U62">
            <v>0</v>
          </cell>
        </row>
        <row r="63">
          <cell r="B63" t="str">
            <v>BMG.0302B</v>
          </cell>
          <cell r="C63">
            <v>0</v>
          </cell>
          <cell r="D63">
            <v>0</v>
          </cell>
          <cell r="E63">
            <v>0</v>
          </cell>
          <cell r="F63">
            <v>0</v>
          </cell>
          <cell r="G63">
            <v>0</v>
          </cell>
          <cell r="H63">
            <v>0</v>
          </cell>
          <cell r="I63">
            <v>0</v>
          </cell>
          <cell r="J63">
            <v>0</v>
          </cell>
          <cell r="K63" t="str">
            <v>3 công ty</v>
          </cell>
          <cell r="L63" t="str">
            <v>0302B</v>
          </cell>
          <cell r="M63" t="str">
            <v>03</v>
          </cell>
          <cell r="N63" t="str">
            <v>02B</v>
          </cell>
          <cell r="O63">
            <v>0</v>
          </cell>
          <cell r="P63">
            <v>77.88</v>
          </cell>
          <cell r="Q63" t="str">
            <v>77.88</v>
          </cell>
          <cell r="R63">
            <v>73.22</v>
          </cell>
          <cell r="S63" t="str">
            <v>73.22</v>
          </cell>
          <cell r="T63" t="str">
            <v>ĐB</v>
          </cell>
          <cell r="U63">
            <v>0</v>
          </cell>
        </row>
        <row r="64">
          <cell r="B64" t="str">
            <v>BMG.0303B</v>
          </cell>
          <cell r="C64">
            <v>0</v>
          </cell>
          <cell r="D64">
            <v>0</v>
          </cell>
          <cell r="E64">
            <v>0</v>
          </cell>
          <cell r="F64">
            <v>0</v>
          </cell>
          <cell r="G64">
            <v>0</v>
          </cell>
          <cell r="H64">
            <v>0</v>
          </cell>
          <cell r="I64">
            <v>0</v>
          </cell>
          <cell r="J64">
            <v>0</v>
          </cell>
          <cell r="K64" t="str">
            <v>3 công ty</v>
          </cell>
          <cell r="L64" t="str">
            <v>0303B</v>
          </cell>
          <cell r="M64" t="str">
            <v>03</v>
          </cell>
          <cell r="N64" t="str">
            <v>03B</v>
          </cell>
          <cell r="O64">
            <v>0</v>
          </cell>
          <cell r="P64">
            <v>79.11</v>
          </cell>
          <cell r="Q64" t="str">
            <v>79.11</v>
          </cell>
          <cell r="R64">
            <v>74.260000000000005</v>
          </cell>
          <cell r="S64" t="str">
            <v>74.26</v>
          </cell>
          <cell r="T64" t="str">
            <v>ĐB</v>
          </cell>
          <cell r="U64">
            <v>0</v>
          </cell>
        </row>
        <row r="65">
          <cell r="B65" t="str">
            <v>BMG.0304B</v>
          </cell>
          <cell r="C65">
            <v>0</v>
          </cell>
          <cell r="D65">
            <v>0</v>
          </cell>
          <cell r="E65">
            <v>0</v>
          </cell>
          <cell r="F65">
            <v>0</v>
          </cell>
          <cell r="G65">
            <v>0</v>
          </cell>
          <cell r="H65">
            <v>0</v>
          </cell>
          <cell r="I65">
            <v>0</v>
          </cell>
          <cell r="J65">
            <v>0</v>
          </cell>
          <cell r="K65" t="str">
            <v>3 công ty</v>
          </cell>
          <cell r="L65" t="str">
            <v>0304B</v>
          </cell>
          <cell r="M65" t="str">
            <v>03</v>
          </cell>
          <cell r="N65" t="str">
            <v>04B</v>
          </cell>
          <cell r="O65">
            <v>0</v>
          </cell>
          <cell r="P65">
            <v>100.05</v>
          </cell>
          <cell r="Q65" t="str">
            <v>100.05</v>
          </cell>
          <cell r="R65">
            <v>94.53</v>
          </cell>
          <cell r="S65" t="str">
            <v>94.53</v>
          </cell>
          <cell r="T65" t="str">
            <v>ĐB</v>
          </cell>
          <cell r="U65">
            <v>0</v>
          </cell>
        </row>
        <row r="66">
          <cell r="B66" t="str">
            <v>BMG.0305B</v>
          </cell>
          <cell r="C66">
            <v>0</v>
          </cell>
          <cell r="D66">
            <v>0</v>
          </cell>
          <cell r="E66">
            <v>0</v>
          </cell>
          <cell r="F66">
            <v>0</v>
          </cell>
          <cell r="G66">
            <v>0</v>
          </cell>
          <cell r="H66">
            <v>0</v>
          </cell>
          <cell r="I66">
            <v>0</v>
          </cell>
          <cell r="J66">
            <v>0</v>
          </cell>
          <cell r="K66" t="str">
            <v>3 công ty</v>
          </cell>
          <cell r="L66" t="str">
            <v>0305B</v>
          </cell>
          <cell r="M66" t="str">
            <v>03</v>
          </cell>
          <cell r="N66" t="str">
            <v>05B</v>
          </cell>
          <cell r="O66">
            <v>0</v>
          </cell>
          <cell r="P66">
            <v>106.55</v>
          </cell>
          <cell r="Q66" t="str">
            <v>106.55</v>
          </cell>
          <cell r="R66">
            <v>100.25</v>
          </cell>
          <cell r="S66" t="str">
            <v>100.25</v>
          </cell>
          <cell r="T66" t="str">
            <v>ĐN</v>
          </cell>
          <cell r="U66">
            <v>0</v>
          </cell>
        </row>
        <row r="67">
          <cell r="B67" t="str">
            <v>BMG.0306B</v>
          </cell>
          <cell r="C67">
            <v>0</v>
          </cell>
          <cell r="D67">
            <v>0</v>
          </cell>
          <cell r="E67">
            <v>0</v>
          </cell>
          <cell r="F67">
            <v>0</v>
          </cell>
          <cell r="G67">
            <v>0</v>
          </cell>
          <cell r="H67">
            <v>0</v>
          </cell>
          <cell r="I67">
            <v>0</v>
          </cell>
          <cell r="J67">
            <v>0</v>
          </cell>
          <cell r="K67" t="str">
            <v>3 công ty</v>
          </cell>
          <cell r="L67" t="str">
            <v>0306B</v>
          </cell>
          <cell r="M67" t="str">
            <v>03</v>
          </cell>
          <cell r="N67" t="str">
            <v>06B</v>
          </cell>
          <cell r="O67">
            <v>0</v>
          </cell>
          <cell r="P67">
            <v>78.510000000000005</v>
          </cell>
          <cell r="Q67" t="str">
            <v>78.51</v>
          </cell>
          <cell r="R67">
            <v>73.75</v>
          </cell>
          <cell r="S67" t="str">
            <v>73.75</v>
          </cell>
          <cell r="T67" t="str">
            <v>ĐN</v>
          </cell>
          <cell r="U67">
            <v>0</v>
          </cell>
        </row>
        <row r="68">
          <cell r="B68" t="str">
            <v>BMG.0307B</v>
          </cell>
          <cell r="C68">
            <v>0</v>
          </cell>
          <cell r="D68">
            <v>0</v>
          </cell>
          <cell r="E68">
            <v>0</v>
          </cell>
          <cell r="F68">
            <v>0</v>
          </cell>
          <cell r="G68">
            <v>0</v>
          </cell>
          <cell r="H68">
            <v>0</v>
          </cell>
          <cell r="I68">
            <v>0</v>
          </cell>
          <cell r="J68">
            <v>0</v>
          </cell>
          <cell r="K68" t="str">
            <v>3 công ty</v>
          </cell>
          <cell r="L68" t="str">
            <v>0307B</v>
          </cell>
          <cell r="M68" t="str">
            <v>03</v>
          </cell>
          <cell r="N68" t="str">
            <v>07B</v>
          </cell>
          <cell r="O68">
            <v>0</v>
          </cell>
          <cell r="P68">
            <v>97.09</v>
          </cell>
          <cell r="Q68" t="str">
            <v>97.09</v>
          </cell>
          <cell r="R68">
            <v>92.26</v>
          </cell>
          <cell r="S68" t="str">
            <v>92.26</v>
          </cell>
          <cell r="T68" t="str">
            <v>ĐN</v>
          </cell>
          <cell r="U68">
            <v>0</v>
          </cell>
        </row>
        <row r="69">
          <cell r="B69" t="str">
            <v>BMG.0308B</v>
          </cell>
          <cell r="C69">
            <v>0</v>
          </cell>
          <cell r="D69">
            <v>0</v>
          </cell>
          <cell r="E69">
            <v>0</v>
          </cell>
          <cell r="F69">
            <v>0</v>
          </cell>
          <cell r="G69">
            <v>0</v>
          </cell>
          <cell r="H69">
            <v>0</v>
          </cell>
          <cell r="I69">
            <v>0</v>
          </cell>
          <cell r="J69">
            <v>0</v>
          </cell>
          <cell r="K69" t="str">
            <v>3 công ty</v>
          </cell>
          <cell r="L69" t="str">
            <v>0308B</v>
          </cell>
          <cell r="M69" t="str">
            <v>03</v>
          </cell>
          <cell r="N69" t="str">
            <v>08B</v>
          </cell>
          <cell r="O69">
            <v>0</v>
          </cell>
          <cell r="P69">
            <v>99.86</v>
          </cell>
          <cell r="Q69" t="str">
            <v>99.86</v>
          </cell>
          <cell r="R69">
            <v>95.06</v>
          </cell>
          <cell r="S69" t="str">
            <v>95.06</v>
          </cell>
          <cell r="T69" t="str">
            <v>TB</v>
          </cell>
          <cell r="U69">
            <v>0</v>
          </cell>
        </row>
        <row r="70">
          <cell r="B70" t="str">
            <v>BMG.0309B</v>
          </cell>
          <cell r="C70">
            <v>0</v>
          </cell>
          <cell r="D70">
            <v>0</v>
          </cell>
          <cell r="E70">
            <v>0</v>
          </cell>
          <cell r="F70">
            <v>0</v>
          </cell>
          <cell r="G70">
            <v>0</v>
          </cell>
          <cell r="H70">
            <v>0</v>
          </cell>
          <cell r="I70">
            <v>0</v>
          </cell>
          <cell r="J70">
            <v>0</v>
          </cell>
          <cell r="K70" t="str">
            <v>3 công ty</v>
          </cell>
          <cell r="L70" t="str">
            <v>0309B</v>
          </cell>
          <cell r="M70" t="str">
            <v>03</v>
          </cell>
          <cell r="N70" t="str">
            <v>09B</v>
          </cell>
          <cell r="O70">
            <v>0</v>
          </cell>
          <cell r="P70">
            <v>77.86</v>
          </cell>
          <cell r="Q70" t="str">
            <v>77.86</v>
          </cell>
          <cell r="R70">
            <v>74.78</v>
          </cell>
          <cell r="S70" t="str">
            <v>74.78</v>
          </cell>
          <cell r="T70" t="str">
            <v>TB</v>
          </cell>
          <cell r="U70">
            <v>0</v>
          </cell>
        </row>
        <row r="71">
          <cell r="B71" t="str">
            <v>BMG.0310B</v>
          </cell>
          <cell r="C71">
            <v>0</v>
          </cell>
          <cell r="D71">
            <v>0</v>
          </cell>
          <cell r="E71">
            <v>0</v>
          </cell>
          <cell r="F71">
            <v>0</v>
          </cell>
          <cell r="G71">
            <v>0</v>
          </cell>
          <cell r="H71">
            <v>0</v>
          </cell>
          <cell r="I71">
            <v>0</v>
          </cell>
          <cell r="J71">
            <v>0</v>
          </cell>
          <cell r="K71" t="str">
            <v>3 công ty</v>
          </cell>
          <cell r="L71" t="str">
            <v>0310B</v>
          </cell>
          <cell r="M71" t="str">
            <v>03</v>
          </cell>
          <cell r="N71" t="str">
            <v>10B</v>
          </cell>
          <cell r="O71">
            <v>0</v>
          </cell>
          <cell r="P71">
            <v>96.3</v>
          </cell>
          <cell r="Q71" t="str">
            <v>96.30</v>
          </cell>
          <cell r="R71">
            <v>91.26</v>
          </cell>
          <cell r="S71" t="str">
            <v>91.26</v>
          </cell>
          <cell r="T71" t="str">
            <v>TN</v>
          </cell>
          <cell r="U71">
            <v>0</v>
          </cell>
        </row>
        <row r="72">
          <cell r="B72" t="str">
            <v>BMG.0311B</v>
          </cell>
          <cell r="C72">
            <v>0</v>
          </cell>
          <cell r="D72">
            <v>0</v>
          </cell>
          <cell r="E72">
            <v>0</v>
          </cell>
          <cell r="F72">
            <v>0</v>
          </cell>
          <cell r="G72">
            <v>0</v>
          </cell>
          <cell r="H72">
            <v>0</v>
          </cell>
          <cell r="I72">
            <v>0</v>
          </cell>
          <cell r="J72">
            <v>0</v>
          </cell>
          <cell r="K72" t="str">
            <v>3 công ty</v>
          </cell>
          <cell r="L72" t="str">
            <v>0311B</v>
          </cell>
          <cell r="M72" t="str">
            <v>03</v>
          </cell>
          <cell r="N72" t="str">
            <v>11B</v>
          </cell>
          <cell r="O72">
            <v>0</v>
          </cell>
          <cell r="P72">
            <v>109.9</v>
          </cell>
          <cell r="Q72" t="str">
            <v>109.90</v>
          </cell>
          <cell r="R72">
            <v>104.12</v>
          </cell>
          <cell r="S72" t="str">
            <v>104.12</v>
          </cell>
          <cell r="T72" t="str">
            <v>TN</v>
          </cell>
          <cell r="U72">
            <v>0</v>
          </cell>
        </row>
        <row r="73">
          <cell r="B73" t="str">
            <v>BMG.0401B</v>
          </cell>
          <cell r="C73">
            <v>0</v>
          </cell>
          <cell r="D73">
            <v>0</v>
          </cell>
          <cell r="E73">
            <v>0</v>
          </cell>
          <cell r="F73">
            <v>0</v>
          </cell>
          <cell r="G73">
            <v>0</v>
          </cell>
          <cell r="H73">
            <v>0</v>
          </cell>
          <cell r="I73">
            <v>0</v>
          </cell>
          <cell r="J73">
            <v>0</v>
          </cell>
          <cell r="K73" t="str">
            <v>3 công ty</v>
          </cell>
          <cell r="L73" t="str">
            <v>0401B</v>
          </cell>
          <cell r="M73" t="str">
            <v>04</v>
          </cell>
          <cell r="N73" t="str">
            <v>01B</v>
          </cell>
          <cell r="O73">
            <v>0</v>
          </cell>
          <cell r="P73">
            <v>110.66</v>
          </cell>
          <cell r="Q73" t="str">
            <v>110.66</v>
          </cell>
          <cell r="R73">
            <v>104.62</v>
          </cell>
          <cell r="S73" t="str">
            <v>104.62</v>
          </cell>
          <cell r="T73" t="str">
            <v>ĐB - TB</v>
          </cell>
          <cell r="U73">
            <v>0</v>
          </cell>
        </row>
        <row r="74">
          <cell r="B74" t="str">
            <v>BMG.0402B</v>
          </cell>
          <cell r="C74">
            <v>0</v>
          </cell>
          <cell r="D74">
            <v>0</v>
          </cell>
          <cell r="E74">
            <v>0</v>
          </cell>
          <cell r="F74">
            <v>0</v>
          </cell>
          <cell r="G74">
            <v>0</v>
          </cell>
          <cell r="H74">
            <v>0</v>
          </cell>
          <cell r="I74">
            <v>0</v>
          </cell>
          <cell r="J74">
            <v>0</v>
          </cell>
          <cell r="K74" t="str">
            <v>3 công ty</v>
          </cell>
          <cell r="L74" t="str">
            <v>0402B</v>
          </cell>
          <cell r="M74" t="str">
            <v>04</v>
          </cell>
          <cell r="N74" t="str">
            <v>02B</v>
          </cell>
          <cell r="O74">
            <v>0</v>
          </cell>
          <cell r="P74">
            <v>77.88</v>
          </cell>
          <cell r="Q74" t="str">
            <v>77.88</v>
          </cell>
          <cell r="R74">
            <v>73.22</v>
          </cell>
          <cell r="S74" t="str">
            <v>73.22</v>
          </cell>
          <cell r="T74" t="str">
            <v>ĐB</v>
          </cell>
          <cell r="U74">
            <v>0</v>
          </cell>
        </row>
        <row r="75">
          <cell r="B75" t="str">
            <v>BMG.0403B</v>
          </cell>
          <cell r="C75">
            <v>0</v>
          </cell>
          <cell r="D75">
            <v>0</v>
          </cell>
          <cell r="E75">
            <v>0</v>
          </cell>
          <cell r="F75">
            <v>0</v>
          </cell>
          <cell r="G75">
            <v>0</v>
          </cell>
          <cell r="H75">
            <v>0</v>
          </cell>
          <cell r="I75">
            <v>0</v>
          </cell>
          <cell r="J75">
            <v>0</v>
          </cell>
          <cell r="K75" t="str">
            <v>3 công ty</v>
          </cell>
          <cell r="L75" t="str">
            <v>0403B</v>
          </cell>
          <cell r="M75" t="str">
            <v>04</v>
          </cell>
          <cell r="N75" t="str">
            <v>03B</v>
          </cell>
          <cell r="O75">
            <v>0</v>
          </cell>
          <cell r="P75">
            <v>79.11</v>
          </cell>
          <cell r="Q75" t="str">
            <v>79.11</v>
          </cell>
          <cell r="R75">
            <v>74.260000000000005</v>
          </cell>
          <cell r="S75" t="str">
            <v>74.26</v>
          </cell>
          <cell r="T75" t="str">
            <v>ĐB</v>
          </cell>
          <cell r="U75">
            <v>0</v>
          </cell>
        </row>
        <row r="76">
          <cell r="B76" t="str">
            <v>BMG.0404B</v>
          </cell>
          <cell r="C76">
            <v>0</v>
          </cell>
          <cell r="D76">
            <v>0</v>
          </cell>
          <cell r="E76">
            <v>0</v>
          </cell>
          <cell r="F76">
            <v>0</v>
          </cell>
          <cell r="G76">
            <v>0</v>
          </cell>
          <cell r="H76">
            <v>0</v>
          </cell>
          <cell r="I76">
            <v>0</v>
          </cell>
          <cell r="J76">
            <v>0</v>
          </cell>
          <cell r="K76" t="str">
            <v>3 công ty</v>
          </cell>
          <cell r="L76" t="str">
            <v>0404B</v>
          </cell>
          <cell r="M76" t="str">
            <v>04</v>
          </cell>
          <cell r="N76" t="str">
            <v>04B</v>
          </cell>
          <cell r="O76">
            <v>0</v>
          </cell>
          <cell r="P76">
            <v>100.05</v>
          </cell>
          <cell r="Q76" t="str">
            <v>100.05</v>
          </cell>
          <cell r="R76">
            <v>94.53</v>
          </cell>
          <cell r="S76" t="str">
            <v>94.53</v>
          </cell>
          <cell r="T76" t="str">
            <v>ĐB</v>
          </cell>
          <cell r="U76">
            <v>0</v>
          </cell>
        </row>
        <row r="77">
          <cell r="B77" t="str">
            <v>BMG.0405B</v>
          </cell>
          <cell r="C77">
            <v>0</v>
          </cell>
          <cell r="D77">
            <v>0</v>
          </cell>
          <cell r="E77">
            <v>0</v>
          </cell>
          <cell r="F77">
            <v>0</v>
          </cell>
          <cell r="G77">
            <v>0</v>
          </cell>
          <cell r="H77">
            <v>0</v>
          </cell>
          <cell r="I77">
            <v>0</v>
          </cell>
          <cell r="J77">
            <v>0</v>
          </cell>
          <cell r="K77" t="str">
            <v>3 công ty</v>
          </cell>
          <cell r="L77" t="str">
            <v>0405B</v>
          </cell>
          <cell r="M77" t="str">
            <v>04</v>
          </cell>
          <cell r="N77" t="str">
            <v>05B</v>
          </cell>
          <cell r="O77">
            <v>0</v>
          </cell>
          <cell r="P77">
            <v>106.55</v>
          </cell>
          <cell r="Q77" t="str">
            <v>106.55</v>
          </cell>
          <cell r="R77">
            <v>100.25</v>
          </cell>
          <cell r="S77" t="str">
            <v>100.25</v>
          </cell>
          <cell r="T77" t="str">
            <v>ĐN</v>
          </cell>
          <cell r="U77">
            <v>0</v>
          </cell>
        </row>
        <row r="78">
          <cell r="B78" t="str">
            <v>BMG.0406B</v>
          </cell>
          <cell r="C78">
            <v>0</v>
          </cell>
          <cell r="D78">
            <v>0</v>
          </cell>
          <cell r="E78">
            <v>0</v>
          </cell>
          <cell r="F78">
            <v>0</v>
          </cell>
          <cell r="G78">
            <v>0</v>
          </cell>
          <cell r="H78">
            <v>0</v>
          </cell>
          <cell r="I78">
            <v>0</v>
          </cell>
          <cell r="J78">
            <v>0</v>
          </cell>
          <cell r="K78" t="str">
            <v>3 công ty</v>
          </cell>
          <cell r="L78" t="str">
            <v>0406B</v>
          </cell>
          <cell r="M78" t="str">
            <v>04</v>
          </cell>
          <cell r="N78" t="str">
            <v>06B</v>
          </cell>
          <cell r="O78">
            <v>0</v>
          </cell>
          <cell r="P78">
            <v>78.510000000000005</v>
          </cell>
          <cell r="Q78" t="str">
            <v>78.51</v>
          </cell>
          <cell r="R78">
            <v>73.75</v>
          </cell>
          <cell r="S78" t="str">
            <v>73.75</v>
          </cell>
          <cell r="T78" t="str">
            <v>ĐN</v>
          </cell>
          <cell r="U78">
            <v>0</v>
          </cell>
        </row>
        <row r="79">
          <cell r="B79" t="str">
            <v>BMG.0407B</v>
          </cell>
          <cell r="C79">
            <v>0</v>
          </cell>
          <cell r="D79">
            <v>0</v>
          </cell>
          <cell r="E79">
            <v>0</v>
          </cell>
          <cell r="F79">
            <v>0</v>
          </cell>
          <cell r="G79">
            <v>0</v>
          </cell>
          <cell r="H79">
            <v>0</v>
          </cell>
          <cell r="I79">
            <v>0</v>
          </cell>
          <cell r="J79">
            <v>0</v>
          </cell>
          <cell r="K79" t="str">
            <v>3 công ty</v>
          </cell>
          <cell r="L79" t="str">
            <v>0407B</v>
          </cell>
          <cell r="M79" t="str">
            <v>04</v>
          </cell>
          <cell r="N79" t="str">
            <v>07B</v>
          </cell>
          <cell r="O79">
            <v>0</v>
          </cell>
          <cell r="P79">
            <v>97.09</v>
          </cell>
          <cell r="Q79" t="str">
            <v>97.09</v>
          </cell>
          <cell r="R79">
            <v>92.26</v>
          </cell>
          <cell r="S79" t="str">
            <v>92.26</v>
          </cell>
          <cell r="T79" t="str">
            <v>ĐN</v>
          </cell>
          <cell r="U79">
            <v>0</v>
          </cell>
        </row>
        <row r="80">
          <cell r="B80" t="str">
            <v>BMG.0408B</v>
          </cell>
          <cell r="C80">
            <v>0</v>
          </cell>
          <cell r="D80">
            <v>0</v>
          </cell>
          <cell r="E80">
            <v>0</v>
          </cell>
          <cell r="F80">
            <v>0</v>
          </cell>
          <cell r="G80">
            <v>0</v>
          </cell>
          <cell r="H80">
            <v>0</v>
          </cell>
          <cell r="I80">
            <v>0</v>
          </cell>
          <cell r="J80">
            <v>0</v>
          </cell>
          <cell r="K80" t="str">
            <v>3 công ty</v>
          </cell>
          <cell r="L80" t="str">
            <v>0408B</v>
          </cell>
          <cell r="M80" t="str">
            <v>04</v>
          </cell>
          <cell r="N80" t="str">
            <v>08B</v>
          </cell>
          <cell r="O80">
            <v>0</v>
          </cell>
          <cell r="P80">
            <v>99.86</v>
          </cell>
          <cell r="Q80" t="str">
            <v>99.86</v>
          </cell>
          <cell r="R80">
            <v>95.06</v>
          </cell>
          <cell r="S80" t="str">
            <v>95.06</v>
          </cell>
          <cell r="T80" t="str">
            <v>TB</v>
          </cell>
          <cell r="U80">
            <v>0</v>
          </cell>
        </row>
        <row r="81">
          <cell r="B81" t="str">
            <v>BMG.0409B</v>
          </cell>
          <cell r="C81">
            <v>0</v>
          </cell>
          <cell r="D81">
            <v>0</v>
          </cell>
          <cell r="E81">
            <v>0</v>
          </cell>
          <cell r="F81">
            <v>0</v>
          </cell>
          <cell r="G81">
            <v>0</v>
          </cell>
          <cell r="H81">
            <v>0</v>
          </cell>
          <cell r="I81">
            <v>0</v>
          </cell>
          <cell r="J81">
            <v>0</v>
          </cell>
          <cell r="K81" t="str">
            <v>3 công ty</v>
          </cell>
          <cell r="L81" t="str">
            <v>0409B</v>
          </cell>
          <cell r="M81" t="str">
            <v>04</v>
          </cell>
          <cell r="N81" t="str">
            <v>09B</v>
          </cell>
          <cell r="O81">
            <v>0</v>
          </cell>
          <cell r="P81">
            <v>77.86</v>
          </cell>
          <cell r="Q81" t="str">
            <v>77.86</v>
          </cell>
          <cell r="R81">
            <v>74.78</v>
          </cell>
          <cell r="S81" t="str">
            <v>74.78</v>
          </cell>
          <cell r="T81" t="str">
            <v>TB</v>
          </cell>
          <cell r="U81">
            <v>0</v>
          </cell>
        </row>
        <row r="82">
          <cell r="B82" t="str">
            <v>BMG.0411B</v>
          </cell>
          <cell r="C82">
            <v>0</v>
          </cell>
          <cell r="D82">
            <v>0</v>
          </cell>
          <cell r="E82">
            <v>0</v>
          </cell>
          <cell r="F82">
            <v>0</v>
          </cell>
          <cell r="G82">
            <v>0</v>
          </cell>
          <cell r="H82">
            <v>0</v>
          </cell>
          <cell r="I82">
            <v>0</v>
          </cell>
          <cell r="J82">
            <v>0</v>
          </cell>
          <cell r="K82" t="str">
            <v>3 công ty</v>
          </cell>
          <cell r="L82" t="str">
            <v>0411B</v>
          </cell>
          <cell r="M82" t="str">
            <v>04</v>
          </cell>
          <cell r="N82" t="str">
            <v>11B</v>
          </cell>
          <cell r="O82">
            <v>0</v>
          </cell>
          <cell r="P82">
            <v>109.9</v>
          </cell>
          <cell r="Q82" t="str">
            <v>109.90</v>
          </cell>
          <cell r="R82">
            <v>104.12</v>
          </cell>
          <cell r="S82" t="str">
            <v>104.12</v>
          </cell>
          <cell r="T82" t="str">
            <v>TN</v>
          </cell>
          <cell r="U82">
            <v>0</v>
          </cell>
        </row>
        <row r="83">
          <cell r="B83" t="str">
            <v>BMG.0501B</v>
          </cell>
          <cell r="C83">
            <v>0</v>
          </cell>
          <cell r="D83">
            <v>0</v>
          </cell>
          <cell r="E83">
            <v>0</v>
          </cell>
          <cell r="F83">
            <v>0</v>
          </cell>
          <cell r="G83">
            <v>0</v>
          </cell>
          <cell r="H83">
            <v>0</v>
          </cell>
          <cell r="I83">
            <v>0</v>
          </cell>
          <cell r="J83">
            <v>0</v>
          </cell>
          <cell r="K83" t="str">
            <v>3 công ty</v>
          </cell>
          <cell r="L83" t="str">
            <v>0501B</v>
          </cell>
          <cell r="M83" t="str">
            <v>05</v>
          </cell>
          <cell r="N83" t="str">
            <v>01B</v>
          </cell>
          <cell r="O83">
            <v>0</v>
          </cell>
          <cell r="P83">
            <v>110.66</v>
          </cell>
          <cell r="Q83" t="str">
            <v>110.66</v>
          </cell>
          <cell r="R83">
            <v>104.62</v>
          </cell>
          <cell r="S83" t="str">
            <v>104.62</v>
          </cell>
          <cell r="T83" t="str">
            <v>ĐB - TB</v>
          </cell>
          <cell r="U83">
            <v>0</v>
          </cell>
        </row>
        <row r="84">
          <cell r="B84" t="str">
            <v>BMG.0502B</v>
          </cell>
          <cell r="C84">
            <v>0</v>
          </cell>
          <cell r="D84">
            <v>0</v>
          </cell>
          <cell r="E84">
            <v>0</v>
          </cell>
          <cell r="F84">
            <v>0</v>
          </cell>
          <cell r="G84">
            <v>0</v>
          </cell>
          <cell r="H84">
            <v>0</v>
          </cell>
          <cell r="I84">
            <v>0</v>
          </cell>
          <cell r="J84">
            <v>0</v>
          </cell>
          <cell r="K84" t="str">
            <v>3 công ty</v>
          </cell>
          <cell r="L84" t="str">
            <v>0502B</v>
          </cell>
          <cell r="M84" t="str">
            <v>05</v>
          </cell>
          <cell r="N84" t="str">
            <v>02B</v>
          </cell>
          <cell r="O84">
            <v>0</v>
          </cell>
          <cell r="P84">
            <v>77.88</v>
          </cell>
          <cell r="Q84" t="str">
            <v>77.88</v>
          </cell>
          <cell r="R84">
            <v>73.22</v>
          </cell>
          <cell r="S84" t="str">
            <v>73.22</v>
          </cell>
          <cell r="T84" t="str">
            <v>ĐB</v>
          </cell>
          <cell r="U84">
            <v>0</v>
          </cell>
        </row>
        <row r="85">
          <cell r="B85" t="str">
            <v>BMG.0504B</v>
          </cell>
          <cell r="C85">
            <v>0</v>
          </cell>
          <cell r="D85">
            <v>0</v>
          </cell>
          <cell r="E85">
            <v>0</v>
          </cell>
          <cell r="F85">
            <v>0</v>
          </cell>
          <cell r="G85">
            <v>0</v>
          </cell>
          <cell r="H85">
            <v>0</v>
          </cell>
          <cell r="I85">
            <v>0</v>
          </cell>
          <cell r="J85">
            <v>0</v>
          </cell>
          <cell r="K85" t="str">
            <v>3 công ty</v>
          </cell>
          <cell r="L85" t="str">
            <v>0504B</v>
          </cell>
          <cell r="M85" t="str">
            <v>05</v>
          </cell>
          <cell r="N85" t="str">
            <v>04B</v>
          </cell>
          <cell r="O85">
            <v>0</v>
          </cell>
          <cell r="P85">
            <v>100.05</v>
          </cell>
          <cell r="Q85" t="str">
            <v>100.05</v>
          </cell>
          <cell r="R85">
            <v>94.53</v>
          </cell>
          <cell r="S85" t="str">
            <v>94.53</v>
          </cell>
          <cell r="T85" t="str">
            <v>ĐB</v>
          </cell>
          <cell r="U85">
            <v>0</v>
          </cell>
        </row>
        <row r="86">
          <cell r="B86" t="str">
            <v>BMG.0505B</v>
          </cell>
          <cell r="C86">
            <v>0</v>
          </cell>
          <cell r="D86">
            <v>0</v>
          </cell>
          <cell r="E86">
            <v>0</v>
          </cell>
          <cell r="F86">
            <v>0</v>
          </cell>
          <cell r="G86">
            <v>0</v>
          </cell>
          <cell r="H86">
            <v>0</v>
          </cell>
          <cell r="I86">
            <v>0</v>
          </cell>
          <cell r="J86">
            <v>0</v>
          </cell>
          <cell r="K86" t="str">
            <v>3 công ty</v>
          </cell>
          <cell r="L86" t="str">
            <v>0505B</v>
          </cell>
          <cell r="M86" t="str">
            <v>05</v>
          </cell>
          <cell r="N86" t="str">
            <v>05B</v>
          </cell>
          <cell r="O86">
            <v>0</v>
          </cell>
          <cell r="P86">
            <v>106.55</v>
          </cell>
          <cell r="Q86" t="str">
            <v>106.55</v>
          </cell>
          <cell r="R86">
            <v>100.25</v>
          </cell>
          <cell r="S86" t="str">
            <v>100.25</v>
          </cell>
          <cell r="T86" t="str">
            <v>ĐN</v>
          </cell>
          <cell r="U86">
            <v>0</v>
          </cell>
        </row>
        <row r="87">
          <cell r="B87" t="str">
            <v>BMG.0507B</v>
          </cell>
          <cell r="C87">
            <v>0</v>
          </cell>
          <cell r="D87">
            <v>0</v>
          </cell>
          <cell r="E87">
            <v>0</v>
          </cell>
          <cell r="F87">
            <v>0</v>
          </cell>
          <cell r="G87">
            <v>0</v>
          </cell>
          <cell r="H87">
            <v>0</v>
          </cell>
          <cell r="I87">
            <v>0</v>
          </cell>
          <cell r="J87">
            <v>0</v>
          </cell>
          <cell r="K87" t="str">
            <v>3 công ty</v>
          </cell>
          <cell r="L87" t="str">
            <v>0507B</v>
          </cell>
          <cell r="M87" t="str">
            <v>05</v>
          </cell>
          <cell r="N87" t="str">
            <v>07B</v>
          </cell>
          <cell r="O87">
            <v>0</v>
          </cell>
          <cell r="P87">
            <v>97.09</v>
          </cell>
          <cell r="Q87" t="str">
            <v>97.09</v>
          </cell>
          <cell r="R87">
            <v>92.26</v>
          </cell>
          <cell r="S87" t="str">
            <v>92.26</v>
          </cell>
          <cell r="T87" t="str">
            <v>ĐN</v>
          </cell>
          <cell r="U87">
            <v>0</v>
          </cell>
        </row>
        <row r="88">
          <cell r="B88" t="str">
            <v>BMG.0508B</v>
          </cell>
          <cell r="C88">
            <v>0</v>
          </cell>
          <cell r="D88">
            <v>0</v>
          </cell>
          <cell r="E88">
            <v>0</v>
          </cell>
          <cell r="F88">
            <v>0</v>
          </cell>
          <cell r="G88">
            <v>0</v>
          </cell>
          <cell r="H88">
            <v>0</v>
          </cell>
          <cell r="I88">
            <v>0</v>
          </cell>
          <cell r="J88">
            <v>0</v>
          </cell>
          <cell r="K88" t="str">
            <v>3 công ty</v>
          </cell>
          <cell r="L88" t="str">
            <v>0508B</v>
          </cell>
          <cell r="M88" t="str">
            <v>05</v>
          </cell>
          <cell r="N88" t="str">
            <v>08B</v>
          </cell>
          <cell r="O88">
            <v>0</v>
          </cell>
          <cell r="P88">
            <v>99.86</v>
          </cell>
          <cell r="Q88" t="str">
            <v>99.86</v>
          </cell>
          <cell r="R88">
            <v>95.06</v>
          </cell>
          <cell r="S88" t="str">
            <v>95.06</v>
          </cell>
          <cell r="T88" t="str">
            <v>TB</v>
          </cell>
          <cell r="U88">
            <v>0</v>
          </cell>
        </row>
        <row r="89">
          <cell r="B89" t="str">
            <v>BMG.0509B</v>
          </cell>
          <cell r="C89">
            <v>0</v>
          </cell>
          <cell r="D89">
            <v>0</v>
          </cell>
          <cell r="E89">
            <v>0</v>
          </cell>
          <cell r="F89">
            <v>0</v>
          </cell>
          <cell r="G89">
            <v>0</v>
          </cell>
          <cell r="H89">
            <v>0</v>
          </cell>
          <cell r="I89">
            <v>0</v>
          </cell>
          <cell r="J89">
            <v>0</v>
          </cell>
          <cell r="K89" t="str">
            <v>3 công ty</v>
          </cell>
          <cell r="L89" t="str">
            <v>0509B</v>
          </cell>
          <cell r="M89" t="str">
            <v>05</v>
          </cell>
          <cell r="N89" t="str">
            <v>09B</v>
          </cell>
          <cell r="O89">
            <v>0</v>
          </cell>
          <cell r="P89">
            <v>77.86</v>
          </cell>
          <cell r="Q89" t="str">
            <v>77.86</v>
          </cell>
          <cell r="R89">
            <v>74.78</v>
          </cell>
          <cell r="S89" t="str">
            <v>74.78</v>
          </cell>
          <cell r="T89" t="str">
            <v>TB</v>
          </cell>
          <cell r="U89">
            <v>0</v>
          </cell>
        </row>
        <row r="90">
          <cell r="B90" t="str">
            <v>BMG.0511B</v>
          </cell>
          <cell r="C90">
            <v>0</v>
          </cell>
          <cell r="D90">
            <v>0</v>
          </cell>
          <cell r="E90">
            <v>0</v>
          </cell>
          <cell r="F90">
            <v>0</v>
          </cell>
          <cell r="G90">
            <v>0</v>
          </cell>
          <cell r="H90">
            <v>0</v>
          </cell>
          <cell r="I90">
            <v>0</v>
          </cell>
          <cell r="J90">
            <v>0</v>
          </cell>
          <cell r="K90" t="str">
            <v>3 công ty</v>
          </cell>
          <cell r="L90" t="str">
            <v>0511B</v>
          </cell>
          <cell r="M90" t="str">
            <v>05</v>
          </cell>
          <cell r="N90" t="str">
            <v>11B</v>
          </cell>
          <cell r="O90">
            <v>0</v>
          </cell>
          <cell r="P90">
            <v>109.9</v>
          </cell>
          <cell r="Q90" t="str">
            <v>109.90</v>
          </cell>
          <cell r="R90">
            <v>104.12</v>
          </cell>
          <cell r="S90" t="str">
            <v>104.12</v>
          </cell>
          <cell r="T90" t="str">
            <v>TN</v>
          </cell>
          <cell r="U90">
            <v>0</v>
          </cell>
        </row>
        <row r="91">
          <cell r="B91" t="str">
            <v>BMG.0601B</v>
          </cell>
          <cell r="C91">
            <v>0</v>
          </cell>
          <cell r="D91">
            <v>0</v>
          </cell>
          <cell r="E91">
            <v>0</v>
          </cell>
          <cell r="F91">
            <v>0</v>
          </cell>
          <cell r="G91">
            <v>0</v>
          </cell>
          <cell r="H91">
            <v>0</v>
          </cell>
          <cell r="I91">
            <v>0</v>
          </cell>
          <cell r="J91">
            <v>0</v>
          </cell>
          <cell r="K91" t="str">
            <v>3 công ty</v>
          </cell>
          <cell r="L91" t="str">
            <v>0601B</v>
          </cell>
          <cell r="M91" t="str">
            <v>06</v>
          </cell>
          <cell r="N91" t="str">
            <v>01B</v>
          </cell>
          <cell r="O91">
            <v>0</v>
          </cell>
          <cell r="P91">
            <v>110.66</v>
          </cell>
          <cell r="Q91" t="str">
            <v>110.66</v>
          </cell>
          <cell r="R91">
            <v>104.62</v>
          </cell>
          <cell r="S91" t="str">
            <v>104.62</v>
          </cell>
          <cell r="T91" t="str">
            <v>ĐB - TB</v>
          </cell>
          <cell r="U91">
            <v>0</v>
          </cell>
        </row>
        <row r="92">
          <cell r="B92" t="str">
            <v>BMG.0602B</v>
          </cell>
          <cell r="C92">
            <v>0</v>
          </cell>
          <cell r="D92">
            <v>0</v>
          </cell>
          <cell r="E92">
            <v>0</v>
          </cell>
          <cell r="F92">
            <v>0</v>
          </cell>
          <cell r="G92">
            <v>0</v>
          </cell>
          <cell r="H92">
            <v>0</v>
          </cell>
          <cell r="I92">
            <v>0</v>
          </cell>
          <cell r="J92">
            <v>0</v>
          </cell>
          <cell r="K92" t="str">
            <v>3 công ty</v>
          </cell>
          <cell r="L92" t="str">
            <v>0602B</v>
          </cell>
          <cell r="M92" t="str">
            <v>06</v>
          </cell>
          <cell r="N92" t="str">
            <v>02B</v>
          </cell>
          <cell r="O92">
            <v>0</v>
          </cell>
          <cell r="P92">
            <v>77.88</v>
          </cell>
          <cell r="Q92" t="str">
            <v>77.88</v>
          </cell>
          <cell r="R92">
            <v>73.22</v>
          </cell>
          <cell r="S92" t="str">
            <v>73.22</v>
          </cell>
          <cell r="T92" t="str">
            <v>ĐB</v>
          </cell>
          <cell r="U92">
            <v>0</v>
          </cell>
        </row>
        <row r="93">
          <cell r="B93" t="str">
            <v>BMG.0603B</v>
          </cell>
          <cell r="C93">
            <v>0</v>
          </cell>
          <cell r="D93">
            <v>0</v>
          </cell>
          <cell r="E93">
            <v>0</v>
          </cell>
          <cell r="F93">
            <v>0</v>
          </cell>
          <cell r="G93">
            <v>0</v>
          </cell>
          <cell r="H93">
            <v>0</v>
          </cell>
          <cell r="I93">
            <v>0</v>
          </cell>
          <cell r="J93">
            <v>0</v>
          </cell>
          <cell r="K93" t="str">
            <v>3 công ty</v>
          </cell>
          <cell r="L93" t="str">
            <v>0603B</v>
          </cell>
          <cell r="M93" t="str">
            <v>06</v>
          </cell>
          <cell r="N93" t="str">
            <v>03B</v>
          </cell>
          <cell r="O93">
            <v>0</v>
          </cell>
          <cell r="P93">
            <v>79.11</v>
          </cell>
          <cell r="Q93" t="str">
            <v>79.11</v>
          </cell>
          <cell r="R93">
            <v>74.260000000000005</v>
          </cell>
          <cell r="S93" t="str">
            <v>74.26</v>
          </cell>
          <cell r="T93" t="str">
            <v>ĐB</v>
          </cell>
          <cell r="U93">
            <v>0</v>
          </cell>
        </row>
        <row r="94">
          <cell r="B94" t="str">
            <v>BMG.0604B</v>
          </cell>
          <cell r="C94">
            <v>0</v>
          </cell>
          <cell r="D94">
            <v>0</v>
          </cell>
          <cell r="E94">
            <v>0</v>
          </cell>
          <cell r="F94">
            <v>0</v>
          </cell>
          <cell r="G94">
            <v>0</v>
          </cell>
          <cell r="H94">
            <v>0</v>
          </cell>
          <cell r="I94">
            <v>0</v>
          </cell>
          <cell r="J94">
            <v>0</v>
          </cell>
          <cell r="K94" t="str">
            <v>3 công ty</v>
          </cell>
          <cell r="L94" t="str">
            <v>0604B</v>
          </cell>
          <cell r="M94" t="str">
            <v>06</v>
          </cell>
          <cell r="N94" t="str">
            <v>04B</v>
          </cell>
          <cell r="O94">
            <v>0</v>
          </cell>
          <cell r="P94">
            <v>100.05</v>
          </cell>
          <cell r="Q94" t="str">
            <v>100.05</v>
          </cell>
          <cell r="R94">
            <v>94.53</v>
          </cell>
          <cell r="S94" t="str">
            <v>94.53</v>
          </cell>
          <cell r="T94" t="str">
            <v>ĐB</v>
          </cell>
          <cell r="U94">
            <v>0</v>
          </cell>
        </row>
        <row r="95">
          <cell r="B95" t="str">
            <v>BMG.0606B</v>
          </cell>
          <cell r="C95">
            <v>0</v>
          </cell>
          <cell r="D95">
            <v>0</v>
          </cell>
          <cell r="E95">
            <v>0</v>
          </cell>
          <cell r="F95">
            <v>0</v>
          </cell>
          <cell r="G95">
            <v>0</v>
          </cell>
          <cell r="H95">
            <v>0</v>
          </cell>
          <cell r="I95">
            <v>0</v>
          </cell>
          <cell r="J95">
            <v>0</v>
          </cell>
          <cell r="K95" t="str">
            <v>3 công ty</v>
          </cell>
          <cell r="L95" t="str">
            <v>0606B</v>
          </cell>
          <cell r="M95" t="str">
            <v>06</v>
          </cell>
          <cell r="N95" t="str">
            <v>06B</v>
          </cell>
          <cell r="O95">
            <v>0</v>
          </cell>
          <cell r="P95">
            <v>78.510000000000005</v>
          </cell>
          <cell r="Q95" t="str">
            <v>78.51</v>
          </cell>
          <cell r="R95">
            <v>73.75</v>
          </cell>
          <cell r="S95" t="str">
            <v>73.75</v>
          </cell>
          <cell r="T95" t="str">
            <v>ĐN</v>
          </cell>
          <cell r="U95">
            <v>0</v>
          </cell>
        </row>
        <row r="96">
          <cell r="B96" t="str">
            <v>BMG.0607B</v>
          </cell>
          <cell r="C96">
            <v>0</v>
          </cell>
          <cell r="D96">
            <v>0</v>
          </cell>
          <cell r="E96">
            <v>0</v>
          </cell>
          <cell r="F96">
            <v>0</v>
          </cell>
          <cell r="G96">
            <v>0</v>
          </cell>
          <cell r="H96">
            <v>0</v>
          </cell>
          <cell r="I96">
            <v>0</v>
          </cell>
          <cell r="J96">
            <v>0</v>
          </cell>
          <cell r="K96" t="str">
            <v>3 công ty</v>
          </cell>
          <cell r="L96" t="str">
            <v>0607B</v>
          </cell>
          <cell r="M96" t="str">
            <v>06</v>
          </cell>
          <cell r="N96" t="str">
            <v>07B</v>
          </cell>
          <cell r="O96">
            <v>0</v>
          </cell>
          <cell r="P96">
            <v>97.09</v>
          </cell>
          <cell r="Q96" t="str">
            <v>97.09</v>
          </cell>
          <cell r="R96">
            <v>92.26</v>
          </cell>
          <cell r="S96" t="str">
            <v>92.26</v>
          </cell>
          <cell r="T96" t="str">
            <v>ĐN</v>
          </cell>
          <cell r="U96">
            <v>0</v>
          </cell>
        </row>
        <row r="97">
          <cell r="B97" t="str">
            <v>BMG.0608B</v>
          </cell>
          <cell r="C97">
            <v>0</v>
          </cell>
          <cell r="D97">
            <v>0</v>
          </cell>
          <cell r="E97">
            <v>0</v>
          </cell>
          <cell r="F97">
            <v>0</v>
          </cell>
          <cell r="G97">
            <v>0</v>
          </cell>
          <cell r="H97">
            <v>0</v>
          </cell>
          <cell r="I97">
            <v>0</v>
          </cell>
          <cell r="J97">
            <v>0</v>
          </cell>
          <cell r="K97" t="str">
            <v>3 công ty</v>
          </cell>
          <cell r="L97" t="str">
            <v>0608B</v>
          </cell>
          <cell r="M97" t="str">
            <v>06</v>
          </cell>
          <cell r="N97" t="str">
            <v>08B</v>
          </cell>
          <cell r="O97">
            <v>0</v>
          </cell>
          <cell r="P97">
            <v>99.86</v>
          </cell>
          <cell r="Q97" t="str">
            <v>99.86</v>
          </cell>
          <cell r="R97">
            <v>95.06</v>
          </cell>
          <cell r="S97" t="str">
            <v>95.06</v>
          </cell>
          <cell r="T97" t="str">
            <v>TB</v>
          </cell>
          <cell r="U97">
            <v>0</v>
          </cell>
        </row>
        <row r="98">
          <cell r="B98" t="str">
            <v>BMG.0609B</v>
          </cell>
          <cell r="C98">
            <v>0</v>
          </cell>
          <cell r="D98">
            <v>0</v>
          </cell>
          <cell r="E98">
            <v>0</v>
          </cell>
          <cell r="F98">
            <v>0</v>
          </cell>
          <cell r="G98">
            <v>0</v>
          </cell>
          <cell r="H98">
            <v>0</v>
          </cell>
          <cell r="I98">
            <v>0</v>
          </cell>
          <cell r="J98">
            <v>0</v>
          </cell>
          <cell r="K98" t="str">
            <v>3 công ty</v>
          </cell>
          <cell r="L98" t="str">
            <v>0609B</v>
          </cell>
          <cell r="M98" t="str">
            <v>06</v>
          </cell>
          <cell r="N98" t="str">
            <v>09B</v>
          </cell>
          <cell r="O98">
            <v>0</v>
          </cell>
          <cell r="P98">
            <v>77.86</v>
          </cell>
          <cell r="Q98" t="str">
            <v>77.86</v>
          </cell>
          <cell r="R98">
            <v>74.78</v>
          </cell>
          <cell r="S98" t="str">
            <v>74.78</v>
          </cell>
          <cell r="T98" t="str">
            <v>TB</v>
          </cell>
          <cell r="U98">
            <v>0</v>
          </cell>
        </row>
        <row r="99">
          <cell r="B99" t="str">
            <v>BMG.0610B</v>
          </cell>
          <cell r="C99">
            <v>0</v>
          </cell>
          <cell r="D99">
            <v>0</v>
          </cell>
          <cell r="E99">
            <v>0</v>
          </cell>
          <cell r="F99">
            <v>0</v>
          </cell>
          <cell r="G99">
            <v>0</v>
          </cell>
          <cell r="H99">
            <v>0</v>
          </cell>
          <cell r="I99">
            <v>0</v>
          </cell>
          <cell r="J99">
            <v>0</v>
          </cell>
          <cell r="K99" t="str">
            <v>3 công ty</v>
          </cell>
          <cell r="L99" t="str">
            <v>0610B</v>
          </cell>
          <cell r="M99" t="str">
            <v>06</v>
          </cell>
          <cell r="N99" t="str">
            <v>10B</v>
          </cell>
          <cell r="O99">
            <v>0</v>
          </cell>
          <cell r="P99">
            <v>96.3</v>
          </cell>
          <cell r="Q99" t="str">
            <v>96.30</v>
          </cell>
          <cell r="R99">
            <v>91.26</v>
          </cell>
          <cell r="S99" t="str">
            <v>91.26</v>
          </cell>
          <cell r="T99" t="str">
            <v>TN</v>
          </cell>
          <cell r="U99">
            <v>0</v>
          </cell>
        </row>
        <row r="100">
          <cell r="B100" t="str">
            <v>BMG.0611B</v>
          </cell>
          <cell r="C100">
            <v>0</v>
          </cell>
          <cell r="D100">
            <v>0</v>
          </cell>
          <cell r="E100">
            <v>0</v>
          </cell>
          <cell r="F100">
            <v>0</v>
          </cell>
          <cell r="G100">
            <v>0</v>
          </cell>
          <cell r="H100">
            <v>0</v>
          </cell>
          <cell r="I100">
            <v>0</v>
          </cell>
          <cell r="J100">
            <v>0</v>
          </cell>
          <cell r="K100" t="str">
            <v>3 công ty</v>
          </cell>
          <cell r="L100" t="str">
            <v>0611B</v>
          </cell>
          <cell r="M100" t="str">
            <v>06</v>
          </cell>
          <cell r="N100" t="str">
            <v>11B</v>
          </cell>
          <cell r="O100">
            <v>0</v>
          </cell>
          <cell r="P100">
            <v>109.9</v>
          </cell>
          <cell r="Q100" t="str">
            <v>109.90</v>
          </cell>
          <cell r="R100">
            <v>104.12</v>
          </cell>
          <cell r="S100" t="str">
            <v>104.12</v>
          </cell>
          <cell r="T100" t="str">
            <v>TN</v>
          </cell>
          <cell r="U100">
            <v>0</v>
          </cell>
        </row>
        <row r="101">
          <cell r="B101" t="str">
            <v>BMG.0701B</v>
          </cell>
          <cell r="C101">
            <v>0</v>
          </cell>
          <cell r="D101">
            <v>0</v>
          </cell>
          <cell r="E101">
            <v>0</v>
          </cell>
          <cell r="F101">
            <v>0</v>
          </cell>
          <cell r="G101">
            <v>0</v>
          </cell>
          <cell r="H101">
            <v>0</v>
          </cell>
          <cell r="I101">
            <v>0</v>
          </cell>
          <cell r="J101">
            <v>0</v>
          </cell>
          <cell r="K101" t="str">
            <v>3 công ty</v>
          </cell>
          <cell r="L101" t="str">
            <v>0701B</v>
          </cell>
          <cell r="M101" t="str">
            <v>07</v>
          </cell>
          <cell r="N101" t="str">
            <v>01B</v>
          </cell>
          <cell r="O101">
            <v>0</v>
          </cell>
          <cell r="P101">
            <v>110.66</v>
          </cell>
          <cell r="Q101" t="str">
            <v>110.66</v>
          </cell>
          <cell r="R101">
            <v>104.62</v>
          </cell>
          <cell r="S101" t="str">
            <v>104.62</v>
          </cell>
          <cell r="T101" t="str">
            <v>ĐB - TB</v>
          </cell>
          <cell r="U101">
            <v>0</v>
          </cell>
        </row>
        <row r="102">
          <cell r="B102" t="str">
            <v>BMG.0703B</v>
          </cell>
          <cell r="C102">
            <v>0</v>
          </cell>
          <cell r="D102">
            <v>0</v>
          </cell>
          <cell r="E102">
            <v>0</v>
          </cell>
          <cell r="F102">
            <v>0</v>
          </cell>
          <cell r="G102">
            <v>0</v>
          </cell>
          <cell r="H102">
            <v>0</v>
          </cell>
          <cell r="I102">
            <v>0</v>
          </cell>
          <cell r="J102">
            <v>0</v>
          </cell>
          <cell r="K102" t="str">
            <v>3 công ty</v>
          </cell>
          <cell r="L102" t="str">
            <v>0703B</v>
          </cell>
          <cell r="M102" t="str">
            <v>07</v>
          </cell>
          <cell r="N102" t="str">
            <v>03B</v>
          </cell>
          <cell r="O102">
            <v>0</v>
          </cell>
          <cell r="P102">
            <v>79.11</v>
          </cell>
          <cell r="Q102" t="str">
            <v>79.11</v>
          </cell>
          <cell r="R102">
            <v>74.260000000000005</v>
          </cell>
          <cell r="S102" t="str">
            <v>74.26</v>
          </cell>
          <cell r="T102" t="str">
            <v>ĐB</v>
          </cell>
          <cell r="U102">
            <v>0</v>
          </cell>
        </row>
        <row r="103">
          <cell r="B103" t="str">
            <v>BMG.0704B</v>
          </cell>
          <cell r="C103">
            <v>0</v>
          </cell>
          <cell r="D103">
            <v>0</v>
          </cell>
          <cell r="E103">
            <v>0</v>
          </cell>
          <cell r="F103">
            <v>0</v>
          </cell>
          <cell r="G103">
            <v>0</v>
          </cell>
          <cell r="H103">
            <v>0</v>
          </cell>
          <cell r="I103">
            <v>0</v>
          </cell>
          <cell r="J103">
            <v>0</v>
          </cell>
          <cell r="K103" t="str">
            <v>3 công ty</v>
          </cell>
          <cell r="L103" t="str">
            <v>0704B</v>
          </cell>
          <cell r="M103" t="str">
            <v>07</v>
          </cell>
          <cell r="N103" t="str">
            <v>04B</v>
          </cell>
          <cell r="O103">
            <v>0</v>
          </cell>
          <cell r="P103">
            <v>100.05</v>
          </cell>
          <cell r="Q103" t="str">
            <v>100.05</v>
          </cell>
          <cell r="R103">
            <v>94.53</v>
          </cell>
          <cell r="S103" t="str">
            <v>94.53</v>
          </cell>
          <cell r="T103" t="str">
            <v>ĐB</v>
          </cell>
          <cell r="U103">
            <v>0</v>
          </cell>
        </row>
        <row r="104">
          <cell r="B104" t="str">
            <v>BMG.0705B</v>
          </cell>
          <cell r="C104">
            <v>0</v>
          </cell>
          <cell r="D104">
            <v>0</v>
          </cell>
          <cell r="E104">
            <v>0</v>
          </cell>
          <cell r="F104">
            <v>0</v>
          </cell>
          <cell r="G104">
            <v>0</v>
          </cell>
          <cell r="H104">
            <v>0</v>
          </cell>
          <cell r="I104">
            <v>0</v>
          </cell>
          <cell r="J104">
            <v>0</v>
          </cell>
          <cell r="K104" t="str">
            <v>3 công ty</v>
          </cell>
          <cell r="L104" t="str">
            <v>0705B</v>
          </cell>
          <cell r="M104" t="str">
            <v>07</v>
          </cell>
          <cell r="N104" t="str">
            <v>05B</v>
          </cell>
          <cell r="O104">
            <v>0</v>
          </cell>
          <cell r="P104">
            <v>106.55</v>
          </cell>
          <cell r="Q104" t="str">
            <v>106.55</v>
          </cell>
          <cell r="R104">
            <v>100.25</v>
          </cell>
          <cell r="S104" t="str">
            <v>100.25</v>
          </cell>
          <cell r="T104" t="str">
            <v>ĐN</v>
          </cell>
          <cell r="U104">
            <v>0</v>
          </cell>
        </row>
        <row r="105">
          <cell r="B105" t="str">
            <v>BMG.0707B</v>
          </cell>
          <cell r="C105">
            <v>0</v>
          </cell>
          <cell r="D105">
            <v>0</v>
          </cell>
          <cell r="E105">
            <v>0</v>
          </cell>
          <cell r="F105">
            <v>0</v>
          </cell>
          <cell r="G105">
            <v>0</v>
          </cell>
          <cell r="H105">
            <v>0</v>
          </cell>
          <cell r="I105">
            <v>0</v>
          </cell>
          <cell r="J105">
            <v>0</v>
          </cell>
          <cell r="K105" t="str">
            <v>3 công ty</v>
          </cell>
          <cell r="L105" t="str">
            <v>0707B</v>
          </cell>
          <cell r="M105" t="str">
            <v>07</v>
          </cell>
          <cell r="N105" t="str">
            <v>07B</v>
          </cell>
          <cell r="O105">
            <v>0</v>
          </cell>
          <cell r="P105">
            <v>97.09</v>
          </cell>
          <cell r="Q105" t="str">
            <v>97.09</v>
          </cell>
          <cell r="R105">
            <v>92.26</v>
          </cell>
          <cell r="S105" t="str">
            <v>92.26</v>
          </cell>
          <cell r="T105" t="str">
            <v>ĐN</v>
          </cell>
          <cell r="U105">
            <v>0</v>
          </cell>
        </row>
        <row r="106">
          <cell r="B106" t="str">
            <v>BMG.0708B</v>
          </cell>
          <cell r="C106">
            <v>0</v>
          </cell>
          <cell r="D106">
            <v>0</v>
          </cell>
          <cell r="E106">
            <v>0</v>
          </cell>
          <cell r="F106">
            <v>0</v>
          </cell>
          <cell r="G106">
            <v>0</v>
          </cell>
          <cell r="H106">
            <v>0</v>
          </cell>
          <cell r="I106">
            <v>0</v>
          </cell>
          <cell r="J106">
            <v>0</v>
          </cell>
          <cell r="K106" t="str">
            <v>3 công ty</v>
          </cell>
          <cell r="L106" t="str">
            <v>0708B</v>
          </cell>
          <cell r="M106" t="str">
            <v>07</v>
          </cell>
          <cell r="N106" t="str">
            <v>08B</v>
          </cell>
          <cell r="O106">
            <v>0</v>
          </cell>
          <cell r="P106">
            <v>99.86</v>
          </cell>
          <cell r="Q106" t="str">
            <v>99.86</v>
          </cell>
          <cell r="R106">
            <v>95.06</v>
          </cell>
          <cell r="S106" t="str">
            <v>95.06</v>
          </cell>
          <cell r="T106" t="str">
            <v>TB</v>
          </cell>
          <cell r="U106">
            <v>0</v>
          </cell>
        </row>
        <row r="107">
          <cell r="B107" t="str">
            <v>BMG.0709B</v>
          </cell>
          <cell r="C107">
            <v>0</v>
          </cell>
          <cell r="D107">
            <v>0</v>
          </cell>
          <cell r="E107">
            <v>0</v>
          </cell>
          <cell r="F107">
            <v>0</v>
          </cell>
          <cell r="G107">
            <v>0</v>
          </cell>
          <cell r="H107">
            <v>0</v>
          </cell>
          <cell r="I107">
            <v>0</v>
          </cell>
          <cell r="J107">
            <v>0</v>
          </cell>
          <cell r="K107" t="str">
            <v>3 công ty</v>
          </cell>
          <cell r="L107" t="str">
            <v>0709B</v>
          </cell>
          <cell r="M107" t="str">
            <v>07</v>
          </cell>
          <cell r="N107" t="str">
            <v>09B</v>
          </cell>
          <cell r="O107">
            <v>0</v>
          </cell>
          <cell r="P107">
            <v>77.86</v>
          </cell>
          <cell r="Q107" t="str">
            <v>77.86</v>
          </cell>
          <cell r="R107">
            <v>74.78</v>
          </cell>
          <cell r="S107" t="str">
            <v>74.78</v>
          </cell>
          <cell r="T107" t="str">
            <v>TB</v>
          </cell>
          <cell r="U107">
            <v>0</v>
          </cell>
        </row>
        <row r="108">
          <cell r="B108" t="str">
            <v>BMG.0711B</v>
          </cell>
          <cell r="C108">
            <v>0</v>
          </cell>
          <cell r="D108">
            <v>0</v>
          </cell>
          <cell r="E108">
            <v>0</v>
          </cell>
          <cell r="F108">
            <v>0</v>
          </cell>
          <cell r="G108">
            <v>0</v>
          </cell>
          <cell r="H108">
            <v>0</v>
          </cell>
          <cell r="I108">
            <v>0</v>
          </cell>
          <cell r="J108">
            <v>0</v>
          </cell>
          <cell r="K108" t="str">
            <v>3 công ty</v>
          </cell>
          <cell r="L108" t="str">
            <v>0711B</v>
          </cell>
          <cell r="M108" t="str">
            <v>07</v>
          </cell>
          <cell r="N108" t="str">
            <v>11B</v>
          </cell>
          <cell r="O108">
            <v>0</v>
          </cell>
          <cell r="P108">
            <v>109.9</v>
          </cell>
          <cell r="Q108" t="str">
            <v>109.90</v>
          </cell>
          <cell r="R108">
            <v>104.12</v>
          </cell>
          <cell r="S108" t="str">
            <v>104.12</v>
          </cell>
          <cell r="T108" t="str">
            <v>TN</v>
          </cell>
          <cell r="U108">
            <v>0</v>
          </cell>
        </row>
        <row r="109">
          <cell r="B109" t="str">
            <v>BMG.0801B</v>
          </cell>
          <cell r="C109">
            <v>0</v>
          </cell>
          <cell r="D109">
            <v>0</v>
          </cell>
          <cell r="E109">
            <v>0</v>
          </cell>
          <cell r="F109">
            <v>0</v>
          </cell>
          <cell r="G109">
            <v>0</v>
          </cell>
          <cell r="H109">
            <v>0</v>
          </cell>
          <cell r="I109">
            <v>0</v>
          </cell>
          <cell r="J109">
            <v>0</v>
          </cell>
          <cell r="K109" t="str">
            <v>3 công ty</v>
          </cell>
          <cell r="L109" t="str">
            <v>0801B</v>
          </cell>
          <cell r="M109" t="str">
            <v>08</v>
          </cell>
          <cell r="N109" t="str">
            <v>01B</v>
          </cell>
          <cell r="O109">
            <v>0</v>
          </cell>
          <cell r="P109">
            <v>110.66</v>
          </cell>
          <cell r="Q109" t="str">
            <v>110.66</v>
          </cell>
          <cell r="R109">
            <v>104.62</v>
          </cell>
          <cell r="S109" t="str">
            <v>104.62</v>
          </cell>
          <cell r="T109" t="str">
            <v>ĐB - TB</v>
          </cell>
          <cell r="U109">
            <v>0</v>
          </cell>
        </row>
        <row r="110">
          <cell r="B110" t="str">
            <v>BMG.0802B</v>
          </cell>
          <cell r="C110">
            <v>0</v>
          </cell>
          <cell r="D110">
            <v>0</v>
          </cell>
          <cell r="E110">
            <v>0</v>
          </cell>
          <cell r="F110">
            <v>0</v>
          </cell>
          <cell r="G110">
            <v>0</v>
          </cell>
          <cell r="H110">
            <v>0</v>
          </cell>
          <cell r="I110">
            <v>0</v>
          </cell>
          <cell r="J110">
            <v>0</v>
          </cell>
          <cell r="K110" t="str">
            <v>3 công ty</v>
          </cell>
          <cell r="L110" t="str">
            <v>0802B</v>
          </cell>
          <cell r="M110" t="str">
            <v>08</v>
          </cell>
          <cell r="N110" t="str">
            <v>02B</v>
          </cell>
          <cell r="O110">
            <v>0</v>
          </cell>
          <cell r="P110">
            <v>77.88</v>
          </cell>
          <cell r="Q110" t="str">
            <v>77.88</v>
          </cell>
          <cell r="R110">
            <v>73.22</v>
          </cell>
          <cell r="S110" t="str">
            <v>73.22</v>
          </cell>
          <cell r="T110" t="str">
            <v>ĐB</v>
          </cell>
          <cell r="U110">
            <v>0</v>
          </cell>
        </row>
        <row r="111">
          <cell r="B111" t="str">
            <v>BMG.0803B</v>
          </cell>
          <cell r="C111">
            <v>0</v>
          </cell>
          <cell r="D111">
            <v>0</v>
          </cell>
          <cell r="E111">
            <v>0</v>
          </cell>
          <cell r="F111">
            <v>0</v>
          </cell>
          <cell r="G111">
            <v>0</v>
          </cell>
          <cell r="H111">
            <v>0</v>
          </cell>
          <cell r="I111">
            <v>0</v>
          </cell>
          <cell r="J111">
            <v>0</v>
          </cell>
          <cell r="K111" t="str">
            <v>3 công ty</v>
          </cell>
          <cell r="L111" t="str">
            <v>0803B</v>
          </cell>
          <cell r="M111" t="str">
            <v>08</v>
          </cell>
          <cell r="N111" t="str">
            <v>03B</v>
          </cell>
          <cell r="O111">
            <v>0</v>
          </cell>
          <cell r="P111">
            <v>79.11</v>
          </cell>
          <cell r="Q111" t="str">
            <v>79.11</v>
          </cell>
          <cell r="R111">
            <v>74.260000000000005</v>
          </cell>
          <cell r="S111" t="str">
            <v>74.26</v>
          </cell>
          <cell r="T111" t="str">
            <v>ĐB</v>
          </cell>
          <cell r="U111">
            <v>0</v>
          </cell>
        </row>
        <row r="112">
          <cell r="B112" t="str">
            <v>BMG.0804B</v>
          </cell>
          <cell r="C112">
            <v>0</v>
          </cell>
          <cell r="D112">
            <v>0</v>
          </cell>
          <cell r="E112">
            <v>0</v>
          </cell>
          <cell r="F112">
            <v>0</v>
          </cell>
          <cell r="G112">
            <v>0</v>
          </cell>
          <cell r="H112">
            <v>0</v>
          </cell>
          <cell r="I112">
            <v>0</v>
          </cell>
          <cell r="J112">
            <v>0</v>
          </cell>
          <cell r="K112" t="str">
            <v>3 công ty</v>
          </cell>
          <cell r="L112" t="str">
            <v>0804B</v>
          </cell>
          <cell r="M112" t="str">
            <v>08</v>
          </cell>
          <cell r="N112" t="str">
            <v>04B</v>
          </cell>
          <cell r="O112">
            <v>0</v>
          </cell>
          <cell r="P112">
            <v>100.05</v>
          </cell>
          <cell r="Q112" t="str">
            <v>100.05</v>
          </cell>
          <cell r="R112">
            <v>94.53</v>
          </cell>
          <cell r="S112" t="str">
            <v>94.53</v>
          </cell>
          <cell r="T112" t="str">
            <v>ĐB</v>
          </cell>
          <cell r="U112">
            <v>0</v>
          </cell>
        </row>
        <row r="113">
          <cell r="B113" t="str">
            <v>BMG.0805B</v>
          </cell>
          <cell r="C113">
            <v>0</v>
          </cell>
          <cell r="D113">
            <v>0</v>
          </cell>
          <cell r="E113">
            <v>0</v>
          </cell>
          <cell r="F113">
            <v>0</v>
          </cell>
          <cell r="G113">
            <v>0</v>
          </cell>
          <cell r="H113">
            <v>0</v>
          </cell>
          <cell r="I113">
            <v>0</v>
          </cell>
          <cell r="J113">
            <v>0</v>
          </cell>
          <cell r="K113" t="str">
            <v>3 công ty</v>
          </cell>
          <cell r="L113" t="str">
            <v>0805B</v>
          </cell>
          <cell r="M113" t="str">
            <v>08</v>
          </cell>
          <cell r="N113" t="str">
            <v>05B</v>
          </cell>
          <cell r="O113">
            <v>0</v>
          </cell>
          <cell r="P113">
            <v>106.55</v>
          </cell>
          <cell r="Q113" t="str">
            <v>106.55</v>
          </cell>
          <cell r="R113">
            <v>100.25</v>
          </cell>
          <cell r="S113" t="str">
            <v>100.25</v>
          </cell>
          <cell r="T113" t="str">
            <v>ĐN</v>
          </cell>
          <cell r="U113">
            <v>0</v>
          </cell>
        </row>
        <row r="114">
          <cell r="B114" t="str">
            <v>BMG.0806B</v>
          </cell>
          <cell r="C114">
            <v>0</v>
          </cell>
          <cell r="D114">
            <v>0</v>
          </cell>
          <cell r="E114">
            <v>0</v>
          </cell>
          <cell r="F114">
            <v>0</v>
          </cell>
          <cell r="G114">
            <v>0</v>
          </cell>
          <cell r="H114">
            <v>0</v>
          </cell>
          <cell r="I114">
            <v>0</v>
          </cell>
          <cell r="J114">
            <v>0</v>
          </cell>
          <cell r="K114" t="str">
            <v>3 công ty</v>
          </cell>
          <cell r="L114" t="str">
            <v>0806B</v>
          </cell>
          <cell r="M114" t="str">
            <v>08</v>
          </cell>
          <cell r="N114" t="str">
            <v>06B</v>
          </cell>
          <cell r="O114">
            <v>0</v>
          </cell>
          <cell r="P114">
            <v>78.510000000000005</v>
          </cell>
          <cell r="Q114" t="str">
            <v>78.51</v>
          </cell>
          <cell r="R114">
            <v>73.75</v>
          </cell>
          <cell r="S114" t="str">
            <v>73.75</v>
          </cell>
          <cell r="T114" t="str">
            <v>ĐN</v>
          </cell>
          <cell r="U114">
            <v>0</v>
          </cell>
        </row>
        <row r="115">
          <cell r="B115" t="str">
            <v>BMG.0807B</v>
          </cell>
          <cell r="C115">
            <v>0</v>
          </cell>
          <cell r="D115">
            <v>0</v>
          </cell>
          <cell r="E115">
            <v>0</v>
          </cell>
          <cell r="F115">
            <v>0</v>
          </cell>
          <cell r="G115">
            <v>0</v>
          </cell>
          <cell r="H115">
            <v>0</v>
          </cell>
          <cell r="I115">
            <v>0</v>
          </cell>
          <cell r="J115">
            <v>0</v>
          </cell>
          <cell r="K115" t="str">
            <v>3 công ty</v>
          </cell>
          <cell r="L115" t="str">
            <v>0807B</v>
          </cell>
          <cell r="M115" t="str">
            <v>08</v>
          </cell>
          <cell r="N115" t="str">
            <v>07B</v>
          </cell>
          <cell r="O115">
            <v>0</v>
          </cell>
          <cell r="P115">
            <v>97.09</v>
          </cell>
          <cell r="Q115" t="str">
            <v>97.09</v>
          </cell>
          <cell r="R115">
            <v>92.26</v>
          </cell>
          <cell r="S115" t="str">
            <v>92.26</v>
          </cell>
          <cell r="T115" t="str">
            <v>ĐN</v>
          </cell>
          <cell r="U115">
            <v>0</v>
          </cell>
        </row>
        <row r="116">
          <cell r="B116" t="str">
            <v>BMG.0808B</v>
          </cell>
          <cell r="C116">
            <v>0</v>
          </cell>
          <cell r="D116">
            <v>0</v>
          </cell>
          <cell r="E116">
            <v>0</v>
          </cell>
          <cell r="F116">
            <v>0</v>
          </cell>
          <cell r="G116">
            <v>0</v>
          </cell>
          <cell r="H116">
            <v>0</v>
          </cell>
          <cell r="I116">
            <v>0</v>
          </cell>
          <cell r="J116">
            <v>0</v>
          </cell>
          <cell r="K116" t="str">
            <v>3 công ty</v>
          </cell>
          <cell r="L116" t="str">
            <v>0808B</v>
          </cell>
          <cell r="M116" t="str">
            <v>08</v>
          </cell>
          <cell r="N116" t="str">
            <v>08B</v>
          </cell>
          <cell r="O116">
            <v>0</v>
          </cell>
          <cell r="P116">
            <v>99.86</v>
          </cell>
          <cell r="Q116" t="str">
            <v>99.86</v>
          </cell>
          <cell r="R116">
            <v>95.06</v>
          </cell>
          <cell r="S116" t="str">
            <v>95.06</v>
          </cell>
          <cell r="T116" t="str">
            <v>TB</v>
          </cell>
          <cell r="U116">
            <v>0</v>
          </cell>
        </row>
        <row r="117">
          <cell r="B117" t="str">
            <v>BMG.0809B</v>
          </cell>
          <cell r="C117">
            <v>0</v>
          </cell>
          <cell r="D117">
            <v>0</v>
          </cell>
          <cell r="E117">
            <v>0</v>
          </cell>
          <cell r="F117">
            <v>0</v>
          </cell>
          <cell r="G117">
            <v>0</v>
          </cell>
          <cell r="H117">
            <v>0</v>
          </cell>
          <cell r="I117">
            <v>0</v>
          </cell>
          <cell r="J117">
            <v>0</v>
          </cell>
          <cell r="K117" t="str">
            <v>3 công ty</v>
          </cell>
          <cell r="L117" t="str">
            <v>0809B</v>
          </cell>
          <cell r="M117" t="str">
            <v>08</v>
          </cell>
          <cell r="N117" t="str">
            <v>09B</v>
          </cell>
          <cell r="O117">
            <v>0</v>
          </cell>
          <cell r="P117">
            <v>77.86</v>
          </cell>
          <cell r="Q117" t="str">
            <v>77.86</v>
          </cell>
          <cell r="R117">
            <v>74.78</v>
          </cell>
          <cell r="S117" t="str">
            <v>74.78</v>
          </cell>
          <cell r="T117" t="str">
            <v>TB</v>
          </cell>
          <cell r="U117">
            <v>0</v>
          </cell>
        </row>
        <row r="118">
          <cell r="B118" t="str">
            <v>BMG.0810B</v>
          </cell>
          <cell r="C118">
            <v>0</v>
          </cell>
          <cell r="D118">
            <v>0</v>
          </cell>
          <cell r="E118">
            <v>0</v>
          </cell>
          <cell r="F118">
            <v>0</v>
          </cell>
          <cell r="G118">
            <v>0</v>
          </cell>
          <cell r="H118">
            <v>0</v>
          </cell>
          <cell r="I118">
            <v>0</v>
          </cell>
          <cell r="J118">
            <v>0</v>
          </cell>
          <cell r="K118" t="str">
            <v>3 công ty</v>
          </cell>
          <cell r="L118" t="str">
            <v>0810B</v>
          </cell>
          <cell r="M118" t="str">
            <v>08</v>
          </cell>
          <cell r="N118" t="str">
            <v>10B</v>
          </cell>
          <cell r="O118">
            <v>0</v>
          </cell>
          <cell r="P118">
            <v>96.3</v>
          </cell>
          <cell r="Q118" t="str">
            <v>96.30</v>
          </cell>
          <cell r="R118">
            <v>91.26</v>
          </cell>
          <cell r="S118" t="str">
            <v>91.26</v>
          </cell>
          <cell r="T118" t="str">
            <v>TN</v>
          </cell>
          <cell r="U118">
            <v>0</v>
          </cell>
        </row>
        <row r="119">
          <cell r="B119" t="str">
            <v>BMG.0811B</v>
          </cell>
          <cell r="C119">
            <v>0</v>
          </cell>
          <cell r="D119">
            <v>0</v>
          </cell>
          <cell r="E119">
            <v>0</v>
          </cell>
          <cell r="F119">
            <v>0</v>
          </cell>
          <cell r="G119">
            <v>0</v>
          </cell>
          <cell r="H119">
            <v>0</v>
          </cell>
          <cell r="I119">
            <v>0</v>
          </cell>
          <cell r="J119">
            <v>0</v>
          </cell>
          <cell r="K119" t="str">
            <v>3 công ty</v>
          </cell>
          <cell r="L119" t="str">
            <v>0811B</v>
          </cell>
          <cell r="M119" t="str">
            <v>08</v>
          </cell>
          <cell r="N119" t="str">
            <v>11B</v>
          </cell>
          <cell r="O119">
            <v>0</v>
          </cell>
          <cell r="P119">
            <v>109.9</v>
          </cell>
          <cell r="Q119" t="str">
            <v>109.90</v>
          </cell>
          <cell r="R119">
            <v>104.12</v>
          </cell>
          <cell r="S119" t="str">
            <v>104.12</v>
          </cell>
          <cell r="T119" t="str">
            <v>TN</v>
          </cell>
          <cell r="U119">
            <v>0</v>
          </cell>
        </row>
        <row r="120">
          <cell r="B120" t="str">
            <v>BMG.0902B</v>
          </cell>
          <cell r="C120">
            <v>0</v>
          </cell>
          <cell r="D120">
            <v>0</v>
          </cell>
          <cell r="E120">
            <v>0</v>
          </cell>
          <cell r="F120">
            <v>0</v>
          </cell>
          <cell r="G120">
            <v>0</v>
          </cell>
          <cell r="H120">
            <v>0</v>
          </cell>
          <cell r="I120">
            <v>0</v>
          </cell>
          <cell r="J120">
            <v>0</v>
          </cell>
          <cell r="K120" t="str">
            <v>3 công ty</v>
          </cell>
          <cell r="L120" t="str">
            <v>0902B</v>
          </cell>
          <cell r="M120" t="str">
            <v>09</v>
          </cell>
          <cell r="N120" t="str">
            <v>02B</v>
          </cell>
          <cell r="O120">
            <v>0</v>
          </cell>
          <cell r="P120">
            <v>77.88</v>
          </cell>
          <cell r="Q120" t="str">
            <v>77.88</v>
          </cell>
          <cell r="R120">
            <v>73.22</v>
          </cell>
          <cell r="S120" t="str">
            <v>73.22</v>
          </cell>
          <cell r="T120" t="str">
            <v>ĐB</v>
          </cell>
          <cell r="U120">
            <v>0</v>
          </cell>
        </row>
        <row r="121">
          <cell r="B121" t="str">
            <v>BMG.0907B</v>
          </cell>
          <cell r="C121">
            <v>0</v>
          </cell>
          <cell r="D121">
            <v>0</v>
          </cell>
          <cell r="E121">
            <v>0</v>
          </cell>
          <cell r="F121">
            <v>0</v>
          </cell>
          <cell r="G121">
            <v>0</v>
          </cell>
          <cell r="H121">
            <v>0</v>
          </cell>
          <cell r="I121">
            <v>0</v>
          </cell>
          <cell r="J121">
            <v>0</v>
          </cell>
          <cell r="K121" t="str">
            <v>3 công ty</v>
          </cell>
          <cell r="L121" t="str">
            <v>0907B</v>
          </cell>
          <cell r="M121" t="str">
            <v>09</v>
          </cell>
          <cell r="N121" t="str">
            <v>07B</v>
          </cell>
          <cell r="O121">
            <v>0</v>
          </cell>
          <cell r="P121">
            <v>97.09</v>
          </cell>
          <cell r="Q121" t="str">
            <v>97.09</v>
          </cell>
          <cell r="R121">
            <v>92.26</v>
          </cell>
          <cell r="S121" t="str">
            <v>92.26</v>
          </cell>
          <cell r="T121" t="str">
            <v>ĐN</v>
          </cell>
          <cell r="U121">
            <v>0</v>
          </cell>
        </row>
        <row r="122">
          <cell r="B122" t="str">
            <v>BMG.0908B</v>
          </cell>
          <cell r="C122">
            <v>0</v>
          </cell>
          <cell r="D122">
            <v>0</v>
          </cell>
          <cell r="E122">
            <v>0</v>
          </cell>
          <cell r="F122">
            <v>0</v>
          </cell>
          <cell r="G122">
            <v>0</v>
          </cell>
          <cell r="H122">
            <v>0</v>
          </cell>
          <cell r="I122">
            <v>0</v>
          </cell>
          <cell r="J122">
            <v>0</v>
          </cell>
          <cell r="K122" t="str">
            <v>3 công ty</v>
          </cell>
          <cell r="L122" t="str">
            <v>0908B</v>
          </cell>
          <cell r="M122" t="str">
            <v>09</v>
          </cell>
          <cell r="N122" t="str">
            <v>08B</v>
          </cell>
          <cell r="O122">
            <v>0</v>
          </cell>
          <cell r="P122">
            <v>99.86</v>
          </cell>
          <cell r="Q122" t="str">
            <v>99.86</v>
          </cell>
          <cell r="R122">
            <v>95.06</v>
          </cell>
          <cell r="S122" t="str">
            <v>95.06</v>
          </cell>
          <cell r="T122" t="str">
            <v>TB</v>
          </cell>
          <cell r="U122">
            <v>0</v>
          </cell>
        </row>
        <row r="123">
          <cell r="B123" t="str">
            <v>BMG.0911B</v>
          </cell>
          <cell r="C123">
            <v>0</v>
          </cell>
          <cell r="D123">
            <v>0</v>
          </cell>
          <cell r="E123">
            <v>0</v>
          </cell>
          <cell r="F123">
            <v>0</v>
          </cell>
          <cell r="G123">
            <v>0</v>
          </cell>
          <cell r="H123">
            <v>0</v>
          </cell>
          <cell r="I123">
            <v>0</v>
          </cell>
          <cell r="J123">
            <v>0</v>
          </cell>
          <cell r="K123" t="str">
            <v>3 công ty</v>
          </cell>
          <cell r="L123" t="str">
            <v>0911B</v>
          </cell>
          <cell r="M123" t="str">
            <v>09</v>
          </cell>
          <cell r="N123" t="str">
            <v>11B</v>
          </cell>
          <cell r="O123">
            <v>0</v>
          </cell>
          <cell r="P123">
            <v>109.9</v>
          </cell>
          <cell r="Q123" t="str">
            <v>109.90</v>
          </cell>
          <cell r="R123">
            <v>104.12</v>
          </cell>
          <cell r="S123" t="str">
            <v>104.12</v>
          </cell>
          <cell r="T123" t="str">
            <v>TN</v>
          </cell>
          <cell r="U123">
            <v>0</v>
          </cell>
        </row>
        <row r="124">
          <cell r="B124" t="str">
            <v>BMG.1001B</v>
          </cell>
          <cell r="C124">
            <v>0</v>
          </cell>
          <cell r="D124">
            <v>0</v>
          </cell>
          <cell r="E124">
            <v>0</v>
          </cell>
          <cell r="F124">
            <v>0</v>
          </cell>
          <cell r="G124">
            <v>0</v>
          </cell>
          <cell r="H124">
            <v>0</v>
          </cell>
          <cell r="I124">
            <v>0</v>
          </cell>
          <cell r="J124">
            <v>0</v>
          </cell>
          <cell r="K124" t="str">
            <v>3 công ty</v>
          </cell>
          <cell r="L124" t="str">
            <v>1001B</v>
          </cell>
          <cell r="M124" t="str">
            <v>10</v>
          </cell>
          <cell r="N124" t="str">
            <v>01B</v>
          </cell>
          <cell r="O124">
            <v>0</v>
          </cell>
          <cell r="P124">
            <v>110.66</v>
          </cell>
          <cell r="Q124" t="str">
            <v>110.66</v>
          </cell>
          <cell r="R124">
            <v>104.62</v>
          </cell>
          <cell r="S124" t="str">
            <v>104.62</v>
          </cell>
          <cell r="T124" t="str">
            <v>ĐB - TB</v>
          </cell>
          <cell r="U124">
            <v>0</v>
          </cell>
        </row>
        <row r="125">
          <cell r="B125" t="str">
            <v>BMG.1002B</v>
          </cell>
          <cell r="C125">
            <v>0</v>
          </cell>
          <cell r="D125">
            <v>0</v>
          </cell>
          <cell r="E125">
            <v>0</v>
          </cell>
          <cell r="F125">
            <v>0</v>
          </cell>
          <cell r="G125">
            <v>0</v>
          </cell>
          <cell r="H125">
            <v>0</v>
          </cell>
          <cell r="I125">
            <v>0</v>
          </cell>
          <cell r="J125">
            <v>0</v>
          </cell>
          <cell r="K125" t="str">
            <v>3 công ty</v>
          </cell>
          <cell r="L125" t="str">
            <v>1002B</v>
          </cell>
          <cell r="M125" t="str">
            <v>10</v>
          </cell>
          <cell r="N125" t="str">
            <v>02B</v>
          </cell>
          <cell r="O125">
            <v>0</v>
          </cell>
          <cell r="P125">
            <v>77.88</v>
          </cell>
          <cell r="Q125" t="str">
            <v>77.88</v>
          </cell>
          <cell r="R125">
            <v>73.22</v>
          </cell>
          <cell r="S125" t="str">
            <v>73.22</v>
          </cell>
          <cell r="T125" t="str">
            <v>ĐB</v>
          </cell>
          <cell r="U125">
            <v>0</v>
          </cell>
        </row>
        <row r="126">
          <cell r="B126" t="str">
            <v>BMG.1003B</v>
          </cell>
          <cell r="C126">
            <v>0</v>
          </cell>
          <cell r="D126">
            <v>0</v>
          </cell>
          <cell r="E126">
            <v>0</v>
          </cell>
          <cell r="F126">
            <v>0</v>
          </cell>
          <cell r="G126">
            <v>0</v>
          </cell>
          <cell r="H126">
            <v>0</v>
          </cell>
          <cell r="I126">
            <v>0</v>
          </cell>
          <cell r="J126">
            <v>0</v>
          </cell>
          <cell r="K126" t="str">
            <v>3 công ty</v>
          </cell>
          <cell r="L126" t="str">
            <v>1003B</v>
          </cell>
          <cell r="M126" t="str">
            <v>10</v>
          </cell>
          <cell r="N126" t="str">
            <v>03B</v>
          </cell>
          <cell r="O126">
            <v>0</v>
          </cell>
          <cell r="P126">
            <v>79.11</v>
          </cell>
          <cell r="Q126" t="str">
            <v>79.11</v>
          </cell>
          <cell r="R126">
            <v>74.260000000000005</v>
          </cell>
          <cell r="S126" t="str">
            <v>74.26</v>
          </cell>
          <cell r="T126" t="str">
            <v>ĐB</v>
          </cell>
          <cell r="U126">
            <v>0</v>
          </cell>
        </row>
        <row r="127">
          <cell r="B127" t="str">
            <v>BMG.1004B</v>
          </cell>
          <cell r="C127">
            <v>0</v>
          </cell>
          <cell r="D127">
            <v>0</v>
          </cell>
          <cell r="E127">
            <v>0</v>
          </cell>
          <cell r="F127">
            <v>0</v>
          </cell>
          <cell r="G127">
            <v>0</v>
          </cell>
          <cell r="H127">
            <v>0</v>
          </cell>
          <cell r="I127">
            <v>0</v>
          </cell>
          <cell r="J127">
            <v>0</v>
          </cell>
          <cell r="K127" t="str">
            <v>3 công ty</v>
          </cell>
          <cell r="L127" t="str">
            <v>1004B</v>
          </cell>
          <cell r="M127" t="str">
            <v>10</v>
          </cell>
          <cell r="N127" t="str">
            <v>04B</v>
          </cell>
          <cell r="O127">
            <v>0</v>
          </cell>
          <cell r="P127">
            <v>100.05</v>
          </cell>
          <cell r="Q127" t="str">
            <v>100.05</v>
          </cell>
          <cell r="R127">
            <v>94.53</v>
          </cell>
          <cell r="S127" t="str">
            <v>94.53</v>
          </cell>
          <cell r="T127" t="str">
            <v>ĐB</v>
          </cell>
          <cell r="U127">
            <v>0</v>
          </cell>
        </row>
        <row r="128">
          <cell r="B128" t="str">
            <v>BMG.1005B</v>
          </cell>
          <cell r="C128">
            <v>0</v>
          </cell>
          <cell r="D128">
            <v>0</v>
          </cell>
          <cell r="E128">
            <v>0</v>
          </cell>
          <cell r="F128">
            <v>0</v>
          </cell>
          <cell r="G128">
            <v>0</v>
          </cell>
          <cell r="H128">
            <v>0</v>
          </cell>
          <cell r="I128">
            <v>0</v>
          </cell>
          <cell r="J128">
            <v>0</v>
          </cell>
          <cell r="K128" t="str">
            <v>3 công ty</v>
          </cell>
          <cell r="L128" t="str">
            <v>1005B</v>
          </cell>
          <cell r="M128" t="str">
            <v>10</v>
          </cell>
          <cell r="N128" t="str">
            <v>05B</v>
          </cell>
          <cell r="O128">
            <v>0</v>
          </cell>
          <cell r="P128">
            <v>106.55</v>
          </cell>
          <cell r="Q128" t="str">
            <v>106.55</v>
          </cell>
          <cell r="R128">
            <v>100.25</v>
          </cell>
          <cell r="S128" t="str">
            <v>100.25</v>
          </cell>
          <cell r="T128" t="str">
            <v>ĐN</v>
          </cell>
          <cell r="U128">
            <v>0</v>
          </cell>
        </row>
        <row r="129">
          <cell r="B129" t="str">
            <v>BMG.1006B</v>
          </cell>
          <cell r="C129">
            <v>0</v>
          </cell>
          <cell r="D129">
            <v>0</v>
          </cell>
          <cell r="E129">
            <v>0</v>
          </cell>
          <cell r="F129">
            <v>0</v>
          </cell>
          <cell r="G129">
            <v>0</v>
          </cell>
          <cell r="H129">
            <v>0</v>
          </cell>
          <cell r="I129">
            <v>0</v>
          </cell>
          <cell r="J129">
            <v>0</v>
          </cell>
          <cell r="K129" t="str">
            <v>3 công ty</v>
          </cell>
          <cell r="L129" t="str">
            <v>1006B</v>
          </cell>
          <cell r="M129" t="str">
            <v>10</v>
          </cell>
          <cell r="N129" t="str">
            <v>06B</v>
          </cell>
          <cell r="O129">
            <v>0</v>
          </cell>
          <cell r="P129">
            <v>78.510000000000005</v>
          </cell>
          <cell r="Q129" t="str">
            <v>78.51</v>
          </cell>
          <cell r="R129">
            <v>73.75</v>
          </cell>
          <cell r="S129" t="str">
            <v>73.75</v>
          </cell>
          <cell r="T129" t="str">
            <v>ĐN</v>
          </cell>
          <cell r="U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workbookViewId="0">
      <pane xSplit="5" ySplit="1" topLeftCell="F17" activePane="bottomRight" state="frozen"/>
      <selection pane="topRight" activeCell="F1" sqref="F1"/>
      <selection pane="bottomLeft" activeCell="A2" sqref="A2"/>
      <selection pane="bottomRight" activeCell="K34" sqref="K34"/>
    </sheetView>
  </sheetViews>
  <sheetFormatPr defaultRowHeight="15" x14ac:dyDescent="0.25"/>
  <cols>
    <col min="1" max="1" width="8.7109375" style="57" customWidth="1"/>
    <col min="2" max="2" width="15.7109375" style="57" customWidth="1"/>
    <col min="3" max="3" width="12.28515625" style="57" hidden="1" customWidth="1"/>
    <col min="4" max="4" width="13.5703125" style="57" hidden="1" customWidth="1"/>
    <col min="5" max="5" width="14.85546875" style="57" customWidth="1"/>
    <col min="6" max="6" width="21" style="57" customWidth="1"/>
    <col min="7" max="7" width="17.85546875" style="57" customWidth="1"/>
    <col min="8" max="8" width="18" style="57" customWidth="1"/>
    <col min="9" max="9" width="16.28515625" style="57" hidden="1" customWidth="1"/>
  </cols>
  <sheetData>
    <row r="1" spans="1:9" ht="43.5" customHeight="1" x14ac:dyDescent="0.25">
      <c r="A1" s="2" t="s">
        <v>1</v>
      </c>
      <c r="B1" s="2" t="s">
        <v>0</v>
      </c>
      <c r="C1" s="2"/>
      <c r="D1" s="2" t="s">
        <v>123</v>
      </c>
      <c r="E1" s="2" t="s">
        <v>5</v>
      </c>
      <c r="F1" s="2" t="s">
        <v>4</v>
      </c>
      <c r="G1" s="2" t="s">
        <v>2</v>
      </c>
      <c r="H1" s="2" t="s">
        <v>3</v>
      </c>
      <c r="I1" s="56" t="s">
        <v>122</v>
      </c>
    </row>
    <row r="2" spans="1:9" s="58" customFormat="1" x14ac:dyDescent="0.25">
      <c r="A2" s="1">
        <v>1</v>
      </c>
      <c r="B2" s="1" t="s">
        <v>6</v>
      </c>
      <c r="C2" s="1" t="s">
        <v>134</v>
      </c>
      <c r="D2" s="1" t="s">
        <v>135</v>
      </c>
      <c r="E2" s="1">
        <v>106.55</v>
      </c>
      <c r="F2" s="1">
        <v>100.25</v>
      </c>
      <c r="G2" s="62">
        <v>33842497.380000003</v>
      </c>
      <c r="H2" s="62">
        <v>3392710362.3450003</v>
      </c>
      <c r="I2" s="63">
        <v>372836185</v>
      </c>
    </row>
    <row r="3" spans="1:9" s="58" customFormat="1" x14ac:dyDescent="0.25">
      <c r="A3" s="1">
        <v>2</v>
      </c>
      <c r="B3" s="1" t="s">
        <v>7</v>
      </c>
      <c r="C3" s="1" t="s">
        <v>136</v>
      </c>
      <c r="D3" s="1" t="s">
        <v>137</v>
      </c>
      <c r="E3" s="1">
        <v>97.09</v>
      </c>
      <c r="F3" s="1">
        <v>92.26</v>
      </c>
      <c r="G3" s="62">
        <v>33983930.579999998</v>
      </c>
      <c r="H3" s="62">
        <v>3135357435.3108001</v>
      </c>
      <c r="I3" s="63">
        <v>343120862</v>
      </c>
    </row>
    <row r="4" spans="1:9" s="58" customFormat="1" x14ac:dyDescent="0.25">
      <c r="A4" s="1">
        <v>3</v>
      </c>
      <c r="B4" s="1" t="s">
        <v>8</v>
      </c>
      <c r="C4" s="1" t="s">
        <v>138</v>
      </c>
      <c r="D4" s="1" t="s">
        <v>139</v>
      </c>
      <c r="E4" s="1">
        <v>77.86</v>
      </c>
      <c r="F4" s="1">
        <v>74.78</v>
      </c>
      <c r="G4" s="62">
        <v>35504896.439999998</v>
      </c>
      <c r="H4" s="62">
        <v>2655056155.7831998</v>
      </c>
      <c r="I4" s="63">
        <v>278111620</v>
      </c>
    </row>
    <row r="5" spans="1:9" s="58" customFormat="1" x14ac:dyDescent="0.25">
      <c r="A5" s="1">
        <v>4</v>
      </c>
      <c r="B5" s="1" t="s">
        <v>9</v>
      </c>
      <c r="C5" s="1" t="s">
        <v>140</v>
      </c>
      <c r="D5" s="1" t="s">
        <v>141</v>
      </c>
      <c r="E5" s="1">
        <v>109.9</v>
      </c>
      <c r="F5" s="1">
        <v>104.12</v>
      </c>
      <c r="G5" s="62">
        <v>33454722.960000001</v>
      </c>
      <c r="H5" s="62">
        <v>3483305754.5952001</v>
      </c>
      <c r="I5" s="63">
        <v>387228964</v>
      </c>
    </row>
    <row r="6" spans="1:9" s="58" customFormat="1" x14ac:dyDescent="0.25">
      <c r="A6" s="1">
        <v>5</v>
      </c>
      <c r="B6" s="1" t="s">
        <v>10</v>
      </c>
      <c r="C6" s="1" t="s">
        <v>142</v>
      </c>
      <c r="D6" s="1" t="s">
        <v>143</v>
      </c>
      <c r="E6" s="1">
        <v>77.88</v>
      </c>
      <c r="F6" s="1">
        <v>73.22</v>
      </c>
      <c r="G6" s="62">
        <v>37177231.019985132</v>
      </c>
      <c r="H6" s="62">
        <v>2722116855.2833114</v>
      </c>
      <c r="I6" s="63">
        <v>272309880</v>
      </c>
    </row>
    <row r="7" spans="1:9" s="58" customFormat="1" x14ac:dyDescent="0.25">
      <c r="A7" s="1">
        <v>6</v>
      </c>
      <c r="B7" s="1" t="s">
        <v>11</v>
      </c>
      <c r="C7" s="1" t="s">
        <v>144</v>
      </c>
      <c r="D7" s="1" t="s">
        <v>133</v>
      </c>
      <c r="E7" s="1">
        <v>78.510000000000005</v>
      </c>
      <c r="F7" s="1">
        <v>73.75</v>
      </c>
      <c r="G7" s="62">
        <v>37714559.594784491</v>
      </c>
      <c r="H7" s="62">
        <v>2781448770.115356</v>
      </c>
      <c r="I7" s="63">
        <v>274280984</v>
      </c>
    </row>
    <row r="8" spans="1:9" s="58" customFormat="1" x14ac:dyDescent="0.25">
      <c r="A8" s="1">
        <v>7</v>
      </c>
      <c r="B8" s="1" t="s">
        <v>12</v>
      </c>
      <c r="C8" s="1" t="s">
        <v>145</v>
      </c>
      <c r="D8" s="1" t="s">
        <v>137</v>
      </c>
      <c r="E8" s="1">
        <v>97.09</v>
      </c>
      <c r="F8" s="1">
        <v>92.26</v>
      </c>
      <c r="G8" s="62">
        <v>34318747.437285721</v>
      </c>
      <c r="H8" s="62">
        <v>3166247638.5639811</v>
      </c>
      <c r="I8" s="63">
        <v>343120862</v>
      </c>
    </row>
    <row r="9" spans="1:9" s="58" customFormat="1" x14ac:dyDescent="0.25">
      <c r="A9" s="1">
        <v>8</v>
      </c>
      <c r="B9" s="1" t="s">
        <v>13</v>
      </c>
      <c r="C9" s="1" t="s">
        <v>146</v>
      </c>
      <c r="D9" s="1" t="s">
        <v>139</v>
      </c>
      <c r="E9" s="1">
        <v>77.86</v>
      </c>
      <c r="F9" s="1">
        <v>74.78</v>
      </c>
      <c r="G9" s="62">
        <v>35854698.223142914</v>
      </c>
      <c r="H9" s="62">
        <v>2681214333.126627</v>
      </c>
      <c r="I9" s="63">
        <v>278111620</v>
      </c>
    </row>
    <row r="10" spans="1:9" s="58" customFormat="1" x14ac:dyDescent="0.25">
      <c r="A10" s="1">
        <v>9</v>
      </c>
      <c r="B10" s="1" t="s">
        <v>14</v>
      </c>
      <c r="C10" s="1" t="s">
        <v>147</v>
      </c>
      <c r="D10" s="1" t="s">
        <v>141</v>
      </c>
      <c r="E10" s="1">
        <v>109.9</v>
      </c>
      <c r="F10" s="1">
        <v>104.12</v>
      </c>
      <c r="G10" s="62">
        <v>33784325.768748835</v>
      </c>
      <c r="H10" s="62">
        <v>3517623999.042129</v>
      </c>
      <c r="I10" s="63">
        <v>387228964</v>
      </c>
    </row>
    <row r="11" spans="1:9" s="58" customFormat="1" x14ac:dyDescent="0.25">
      <c r="A11" s="1">
        <v>10</v>
      </c>
      <c r="B11" s="1" t="s">
        <v>47</v>
      </c>
      <c r="C11" s="1" t="s">
        <v>148</v>
      </c>
      <c r="D11" s="1" t="s">
        <v>149</v>
      </c>
      <c r="E11" s="1">
        <v>110.66</v>
      </c>
      <c r="F11" s="1">
        <v>104.62</v>
      </c>
      <c r="G11" s="62">
        <v>36681497</v>
      </c>
      <c r="H11" s="62">
        <v>3837618259</v>
      </c>
      <c r="I11" s="63">
        <v>389088496</v>
      </c>
    </row>
    <row r="12" spans="1:9" s="58" customFormat="1" x14ac:dyDescent="0.25">
      <c r="A12" s="1">
        <v>11</v>
      </c>
      <c r="B12" s="1" t="s">
        <v>48</v>
      </c>
      <c r="C12" s="1" t="s">
        <v>150</v>
      </c>
      <c r="D12" s="1" t="s">
        <v>151</v>
      </c>
      <c r="E12" s="1">
        <v>79.11</v>
      </c>
      <c r="F12" s="1">
        <v>74.260000000000005</v>
      </c>
      <c r="G12" s="62">
        <v>35228324.460000001</v>
      </c>
      <c r="H12" s="62">
        <v>2616055374.3996</v>
      </c>
      <c r="I12" s="63">
        <v>276177707</v>
      </c>
    </row>
    <row r="13" spans="1:9" s="58" customFormat="1" x14ac:dyDescent="0.25">
      <c r="A13" s="1">
        <v>12</v>
      </c>
      <c r="B13" s="1" t="s">
        <v>49</v>
      </c>
      <c r="C13" s="1" t="s">
        <v>152</v>
      </c>
      <c r="D13" s="1" t="s">
        <v>135</v>
      </c>
      <c r="E13" s="1">
        <v>106.55</v>
      </c>
      <c r="F13" s="1">
        <v>100.25</v>
      </c>
      <c r="G13" s="62">
        <v>33175649.940000001</v>
      </c>
      <c r="H13" s="62">
        <v>3325858906.4850001</v>
      </c>
      <c r="I13" s="63">
        <v>372836185</v>
      </c>
    </row>
    <row r="14" spans="1:9" s="58" customFormat="1" x14ac:dyDescent="0.25">
      <c r="A14" s="1">
        <v>13</v>
      </c>
      <c r="B14" s="1" t="s">
        <v>50</v>
      </c>
      <c r="C14" s="1" t="s">
        <v>153</v>
      </c>
      <c r="D14" s="1" t="s">
        <v>137</v>
      </c>
      <c r="E14" s="1">
        <v>97.09</v>
      </c>
      <c r="F14" s="1">
        <v>92.26</v>
      </c>
      <c r="G14" s="62">
        <v>33314296.5</v>
      </c>
      <c r="H14" s="62">
        <v>3073576995.0900002</v>
      </c>
      <c r="I14" s="63">
        <v>343120862</v>
      </c>
    </row>
    <row r="15" spans="1:9" s="58" customFormat="1" x14ac:dyDescent="0.25">
      <c r="A15" s="1">
        <v>14</v>
      </c>
      <c r="B15" s="1" t="s">
        <v>51</v>
      </c>
      <c r="C15" s="1" t="s">
        <v>154</v>
      </c>
      <c r="D15" s="1" t="s">
        <v>155</v>
      </c>
      <c r="E15" s="1">
        <v>99.86</v>
      </c>
      <c r="F15" s="1">
        <v>95.06</v>
      </c>
      <c r="G15" s="62">
        <v>32028966.960000001</v>
      </c>
      <c r="H15" s="62">
        <v>3044673599.2176003</v>
      </c>
      <c r="I15" s="63">
        <v>353534242</v>
      </c>
    </row>
    <row r="16" spans="1:9" s="58" customFormat="1" x14ac:dyDescent="0.25">
      <c r="A16" s="1">
        <v>15</v>
      </c>
      <c r="B16" s="1" t="s">
        <v>52</v>
      </c>
      <c r="C16" s="1" t="s">
        <v>156</v>
      </c>
      <c r="D16" s="1" t="s">
        <v>139</v>
      </c>
      <c r="E16" s="1">
        <v>77.86</v>
      </c>
      <c r="F16" s="1">
        <v>74.78</v>
      </c>
      <c r="G16" s="62">
        <v>34805292.719999999</v>
      </c>
      <c r="H16" s="62">
        <v>2602739789.6016002</v>
      </c>
      <c r="I16" s="63">
        <v>278111620</v>
      </c>
    </row>
    <row r="17" spans="1:9" s="58" customFormat="1" x14ac:dyDescent="0.25">
      <c r="A17" s="1">
        <v>16</v>
      </c>
      <c r="B17" s="1" t="s">
        <v>53</v>
      </c>
      <c r="C17" s="1" t="s">
        <v>157</v>
      </c>
      <c r="D17" s="1" t="s">
        <v>141</v>
      </c>
      <c r="E17" s="1">
        <v>109.9</v>
      </c>
      <c r="F17" s="1">
        <v>104.12</v>
      </c>
      <c r="G17" s="62">
        <v>32795516.34</v>
      </c>
      <c r="H17" s="62">
        <v>3414669161.3208003</v>
      </c>
      <c r="I17" s="63">
        <v>387228964</v>
      </c>
    </row>
    <row r="18" spans="1:9" s="58" customFormat="1" x14ac:dyDescent="0.25">
      <c r="A18" s="1">
        <v>17</v>
      </c>
      <c r="B18" s="1" t="s">
        <v>54</v>
      </c>
      <c r="C18" s="1" t="s">
        <v>158</v>
      </c>
      <c r="D18" s="1" t="s">
        <v>151</v>
      </c>
      <c r="E18" s="1">
        <v>79.11</v>
      </c>
      <c r="F18" s="1">
        <v>74.260000000000005</v>
      </c>
      <c r="G18" s="62">
        <v>35592038.111687854</v>
      </c>
      <c r="H18" s="62">
        <v>2643064750.1739402</v>
      </c>
      <c r="I18" s="63">
        <v>276177707</v>
      </c>
    </row>
    <row r="19" spans="1:9" s="58" customFormat="1" x14ac:dyDescent="0.25">
      <c r="A19" s="1">
        <v>18</v>
      </c>
      <c r="B19" s="1" t="s">
        <v>15</v>
      </c>
      <c r="C19" s="1" t="s">
        <v>159</v>
      </c>
      <c r="D19" s="1" t="s">
        <v>155</v>
      </c>
      <c r="E19" s="1">
        <v>99.86</v>
      </c>
      <c r="F19" s="1">
        <v>95.06</v>
      </c>
      <c r="G19" s="62">
        <v>32359649.412456684</v>
      </c>
      <c r="H19" s="62">
        <v>3076108273.1481323</v>
      </c>
      <c r="I19" s="63">
        <v>353534242</v>
      </c>
    </row>
    <row r="20" spans="1:9" s="58" customFormat="1" x14ac:dyDescent="0.25">
      <c r="A20" s="1">
        <v>19</v>
      </c>
      <c r="B20" s="1" t="s">
        <v>16</v>
      </c>
      <c r="C20" s="1" t="s">
        <v>160</v>
      </c>
      <c r="D20" s="1" t="s">
        <v>139</v>
      </c>
      <c r="E20" s="1">
        <v>77.86</v>
      </c>
      <c r="F20" s="1">
        <v>74.78</v>
      </c>
      <c r="G20" s="62">
        <v>35164638.517345347</v>
      </c>
      <c r="H20" s="62">
        <v>2629611668.327085</v>
      </c>
      <c r="I20" s="63">
        <v>278111620</v>
      </c>
    </row>
    <row r="21" spans="1:9" s="58" customFormat="1" x14ac:dyDescent="0.25">
      <c r="A21" s="1">
        <v>20</v>
      </c>
      <c r="B21" s="1" t="s">
        <v>17</v>
      </c>
      <c r="C21" s="1"/>
      <c r="D21" s="1" t="s">
        <v>141</v>
      </c>
      <c r="E21" s="1">
        <v>109.9</v>
      </c>
      <c r="F21" s="1">
        <v>104.12</v>
      </c>
      <c r="G21" s="62">
        <v>33134112.4618215</v>
      </c>
      <c r="H21" s="62">
        <v>3449923789.5248547</v>
      </c>
      <c r="I21" s="63">
        <v>387228964</v>
      </c>
    </row>
    <row r="22" spans="1:9" s="58" customFormat="1" x14ac:dyDescent="0.25">
      <c r="A22" s="1">
        <v>21</v>
      </c>
      <c r="B22" s="1" t="s">
        <v>18</v>
      </c>
      <c r="C22" s="1"/>
      <c r="D22" s="1" t="s">
        <v>143</v>
      </c>
      <c r="E22" s="1">
        <v>77.88</v>
      </c>
      <c r="F22" s="1">
        <v>73.22</v>
      </c>
      <c r="G22" s="62">
        <v>36814526.327107228</v>
      </c>
      <c r="H22" s="62">
        <v>2695559617.6707911</v>
      </c>
      <c r="I22" s="63">
        <v>272309880</v>
      </c>
    </row>
    <row r="23" spans="1:9" s="58" customFormat="1" x14ac:dyDescent="0.25">
      <c r="A23" s="1">
        <v>22</v>
      </c>
      <c r="B23" s="1" t="s">
        <v>19</v>
      </c>
      <c r="C23" s="1" t="s">
        <v>29</v>
      </c>
      <c r="D23" s="1" t="s">
        <v>155</v>
      </c>
      <c r="E23" s="1">
        <v>99.86</v>
      </c>
      <c r="F23" s="1">
        <v>95.06</v>
      </c>
      <c r="G23" s="62">
        <v>32672765.73252194</v>
      </c>
      <c r="H23" s="62">
        <v>3105873110.5335355</v>
      </c>
      <c r="I23" s="63">
        <v>353534242</v>
      </c>
    </row>
    <row r="24" spans="1:9" s="58" customFormat="1" x14ac:dyDescent="0.25">
      <c r="A24" s="1">
        <v>23</v>
      </c>
      <c r="B24" s="1" t="s">
        <v>20</v>
      </c>
      <c r="C24" s="1" t="s">
        <v>30</v>
      </c>
      <c r="D24" s="1" t="s">
        <v>139</v>
      </c>
      <c r="E24" s="1">
        <v>77.86</v>
      </c>
      <c r="F24" s="1">
        <v>74.78</v>
      </c>
      <c r="G24" s="62">
        <v>35504896.289258592</v>
      </c>
      <c r="H24" s="62">
        <v>2655056144.5107574</v>
      </c>
      <c r="I24" s="63">
        <v>278111620</v>
      </c>
    </row>
    <row r="25" spans="1:9" s="58" customFormat="1" x14ac:dyDescent="0.25">
      <c r="A25" s="1">
        <v>24</v>
      </c>
      <c r="B25" s="1" t="s">
        <v>21</v>
      </c>
      <c r="C25" s="1" t="s">
        <v>31</v>
      </c>
      <c r="D25" s="1" t="s">
        <v>141</v>
      </c>
      <c r="E25" s="1">
        <v>109.9</v>
      </c>
      <c r="F25" s="1">
        <v>104.12</v>
      </c>
      <c r="G25" s="62">
        <v>33454722.590517141</v>
      </c>
      <c r="H25" s="62">
        <v>3483305716.1246448</v>
      </c>
      <c r="I25" s="63">
        <v>387228964</v>
      </c>
    </row>
    <row r="26" spans="1:9" s="58" customFormat="1" x14ac:dyDescent="0.25">
      <c r="A26" s="1">
        <v>25</v>
      </c>
      <c r="B26" s="1" t="s">
        <v>22</v>
      </c>
      <c r="C26" s="1" t="s">
        <v>32</v>
      </c>
      <c r="D26" s="1" t="s">
        <v>143</v>
      </c>
      <c r="E26" s="1">
        <v>77.88</v>
      </c>
      <c r="F26" s="1">
        <v>73.22</v>
      </c>
      <c r="G26" s="62">
        <v>36461717.841200106</v>
      </c>
      <c r="H26" s="62">
        <v>2669726980.3326716</v>
      </c>
      <c r="I26" s="63">
        <v>272309880</v>
      </c>
    </row>
    <row r="27" spans="1:9" s="58" customFormat="1" x14ac:dyDescent="0.25">
      <c r="A27" s="1">
        <v>26</v>
      </c>
      <c r="B27" s="1" t="s">
        <v>23</v>
      </c>
      <c r="C27" s="1" t="s">
        <v>33</v>
      </c>
      <c r="D27" s="1" t="s">
        <v>135</v>
      </c>
      <c r="E27" s="1">
        <v>106.55</v>
      </c>
      <c r="F27" s="1">
        <v>100.25</v>
      </c>
      <c r="G27" s="62">
        <v>33518170.588699725</v>
      </c>
      <c r="H27" s="62">
        <v>3360196601.5171475</v>
      </c>
      <c r="I27" s="63">
        <v>372836185</v>
      </c>
    </row>
    <row r="28" spans="1:9" s="58" customFormat="1" x14ac:dyDescent="0.25">
      <c r="A28" s="1">
        <v>27</v>
      </c>
      <c r="B28" s="1" t="s">
        <v>24</v>
      </c>
      <c r="C28" s="1" t="s">
        <v>34</v>
      </c>
      <c r="D28" s="1" t="s">
        <v>133</v>
      </c>
      <c r="E28" s="1">
        <v>78.510000000000005</v>
      </c>
      <c r="F28" s="1">
        <v>73.75</v>
      </c>
      <c r="G28" s="62">
        <v>36988704.987494461</v>
      </c>
      <c r="H28" s="62">
        <v>2727916992.8277164</v>
      </c>
      <c r="I28" s="63">
        <v>274280984</v>
      </c>
    </row>
    <row r="29" spans="1:9" s="58" customFormat="1" x14ac:dyDescent="0.25">
      <c r="A29" s="1">
        <v>28</v>
      </c>
      <c r="B29" s="1" t="s">
        <v>25</v>
      </c>
      <c r="C29" s="1" t="s">
        <v>35</v>
      </c>
      <c r="D29" s="1" t="s">
        <v>137</v>
      </c>
      <c r="E29" s="1">
        <v>97.09</v>
      </c>
      <c r="F29" s="1">
        <v>92.26</v>
      </c>
      <c r="G29" s="62">
        <v>33658248.648186214</v>
      </c>
      <c r="H29" s="62">
        <v>3105310020.2816601</v>
      </c>
      <c r="I29" s="63">
        <v>343120862</v>
      </c>
    </row>
    <row r="30" spans="1:9" s="58" customFormat="1" x14ac:dyDescent="0.25">
      <c r="A30" s="1">
        <v>29</v>
      </c>
      <c r="B30" s="1" t="s">
        <v>26</v>
      </c>
      <c r="C30" s="1" t="s">
        <v>36</v>
      </c>
      <c r="D30" s="1" t="s">
        <v>155</v>
      </c>
      <c r="E30" s="1">
        <v>99.86</v>
      </c>
      <c r="F30" s="1">
        <v>95.06</v>
      </c>
      <c r="G30" s="62">
        <v>32359649.412456684</v>
      </c>
      <c r="H30" s="62">
        <v>3076108273.1481323</v>
      </c>
      <c r="I30" s="63">
        <v>353534242</v>
      </c>
    </row>
    <row r="31" spans="1:9" s="58" customFormat="1" x14ac:dyDescent="0.25">
      <c r="A31" s="1">
        <v>30</v>
      </c>
      <c r="B31" s="1" t="s">
        <v>27</v>
      </c>
      <c r="C31" s="1" t="s">
        <v>37</v>
      </c>
      <c r="D31" s="1" t="s">
        <v>161</v>
      </c>
      <c r="E31" s="1">
        <v>96.3</v>
      </c>
      <c r="F31" s="1">
        <v>91.26</v>
      </c>
      <c r="G31" s="62">
        <v>33851511.355424561</v>
      </c>
      <c r="H31" s="62">
        <v>3089288926.2960458</v>
      </c>
      <c r="I31" s="63">
        <v>339401798</v>
      </c>
    </row>
    <row r="32" spans="1:9" s="58" customFormat="1" x14ac:dyDescent="0.25">
      <c r="A32" s="1">
        <v>31</v>
      </c>
      <c r="B32" s="1" t="s">
        <v>28</v>
      </c>
      <c r="C32" s="1" t="s">
        <v>38</v>
      </c>
      <c r="D32" s="1" t="s">
        <v>141</v>
      </c>
      <c r="E32" s="1">
        <v>109.9</v>
      </c>
      <c r="F32" s="1">
        <v>104.12</v>
      </c>
      <c r="G32" s="62">
        <v>33134112.4618215</v>
      </c>
      <c r="H32" s="62">
        <v>3449923789.5248547</v>
      </c>
      <c r="I32" s="63">
        <v>387228964</v>
      </c>
    </row>
    <row r="33" spans="1:9" s="58" customFormat="1" x14ac:dyDescent="0.25">
      <c r="A33" s="1">
        <v>32</v>
      </c>
      <c r="B33" s="1" t="s">
        <v>55</v>
      </c>
      <c r="C33" s="1" t="s">
        <v>39</v>
      </c>
      <c r="D33" s="1" t="s">
        <v>149</v>
      </c>
      <c r="E33" s="1">
        <v>110.66</v>
      </c>
      <c r="F33" s="1">
        <v>104.62</v>
      </c>
      <c r="G33" s="62">
        <v>33431941.59552148</v>
      </c>
      <c r="H33" s="62">
        <v>3497649729.7234573</v>
      </c>
      <c r="I33" s="63">
        <v>389088496</v>
      </c>
    </row>
    <row r="34" spans="1:9" s="58" customFormat="1" x14ac:dyDescent="0.25">
      <c r="A34" s="1">
        <v>33</v>
      </c>
      <c r="B34" s="1" t="s">
        <v>56</v>
      </c>
      <c r="C34" s="1" t="s">
        <v>40</v>
      </c>
      <c r="D34" s="1" t="s">
        <v>143</v>
      </c>
      <c r="E34" s="1">
        <v>77.88</v>
      </c>
      <c r="F34" s="1">
        <v>73.22</v>
      </c>
      <c r="G34" s="62">
        <v>36181243.08857549</v>
      </c>
      <c r="H34" s="62">
        <v>2649190618.9454975</v>
      </c>
      <c r="I34" s="63">
        <v>272309880</v>
      </c>
    </row>
    <row r="35" spans="1:9" s="58" customFormat="1" x14ac:dyDescent="0.25">
      <c r="A35" s="1">
        <v>34</v>
      </c>
      <c r="B35" s="1" t="s">
        <v>57</v>
      </c>
      <c r="C35" s="1" t="s">
        <v>41</v>
      </c>
      <c r="D35" s="1" t="s">
        <v>151</v>
      </c>
      <c r="E35" s="1">
        <v>79.11</v>
      </c>
      <c r="F35" s="1">
        <v>74.260000000000005</v>
      </c>
      <c r="G35" s="62">
        <v>35318253.203136407</v>
      </c>
      <c r="H35" s="62">
        <v>2622733482.8649096</v>
      </c>
      <c r="I35" s="63">
        <v>276177707</v>
      </c>
    </row>
    <row r="36" spans="1:9" s="58" customFormat="1" x14ac:dyDescent="0.25">
      <c r="A36" s="1">
        <v>35</v>
      </c>
      <c r="B36" s="1" t="s">
        <v>58</v>
      </c>
      <c r="C36" s="1" t="s">
        <v>42</v>
      </c>
      <c r="D36" s="1" t="s">
        <v>135</v>
      </c>
      <c r="E36" s="1">
        <v>106.55</v>
      </c>
      <c r="F36" s="1">
        <v>100.25</v>
      </c>
      <c r="G36" s="62">
        <v>33260338.507248189</v>
      </c>
      <c r="H36" s="62">
        <v>3334348935.3516312</v>
      </c>
      <c r="I36" s="63">
        <v>372836185</v>
      </c>
    </row>
    <row r="37" spans="1:9" s="58" customFormat="1" x14ac:dyDescent="0.25">
      <c r="A37" s="1">
        <v>36</v>
      </c>
      <c r="B37" s="1" t="s">
        <v>132</v>
      </c>
      <c r="C37" s="1"/>
      <c r="D37" s="206" t="s">
        <v>133</v>
      </c>
      <c r="E37" s="1">
        <v>78.510000000000005</v>
      </c>
      <c r="F37" s="1">
        <v>73.75</v>
      </c>
      <c r="G37" s="62">
        <v>36704176</v>
      </c>
      <c r="H37" s="62">
        <v>2706933016</v>
      </c>
      <c r="I37" s="63"/>
    </row>
    <row r="38" spans="1:9" s="58" customFormat="1" x14ac:dyDescent="0.25">
      <c r="A38" s="1">
        <v>37</v>
      </c>
      <c r="B38" s="59" t="s">
        <v>59</v>
      </c>
      <c r="C38" s="59" t="s">
        <v>43</v>
      </c>
      <c r="D38" s="1" t="s">
        <v>137</v>
      </c>
      <c r="E38" s="59">
        <v>97.09</v>
      </c>
      <c r="F38" s="1">
        <v>92.26</v>
      </c>
      <c r="G38" s="62">
        <v>33399339.043200169</v>
      </c>
      <c r="H38" s="62">
        <v>3081423020.1256475</v>
      </c>
      <c r="I38" s="63">
        <v>343120862</v>
      </c>
    </row>
    <row r="39" spans="1:9" s="58" customFormat="1" x14ac:dyDescent="0.25">
      <c r="A39" s="1">
        <v>38</v>
      </c>
      <c r="B39" s="59" t="s">
        <v>60</v>
      </c>
      <c r="C39" s="59" t="s">
        <v>44</v>
      </c>
      <c r="D39" s="1" t="s">
        <v>155</v>
      </c>
      <c r="E39" s="59">
        <v>99.86</v>
      </c>
      <c r="F39" s="1">
        <v>95.06</v>
      </c>
      <c r="G39" s="62">
        <v>32110729.03236087</v>
      </c>
      <c r="H39" s="62">
        <v>3052445901.8162246</v>
      </c>
      <c r="I39" s="63">
        <v>353534242</v>
      </c>
    </row>
    <row r="40" spans="1:9" s="58" customFormat="1" x14ac:dyDescent="0.25">
      <c r="A40" s="1">
        <v>39</v>
      </c>
      <c r="B40" s="59" t="s">
        <v>61</v>
      </c>
      <c r="C40" s="59" t="s">
        <v>45</v>
      </c>
      <c r="D40" s="1" t="s">
        <v>139</v>
      </c>
      <c r="E40" s="59">
        <v>77.86</v>
      </c>
      <c r="F40" s="1">
        <v>74.78</v>
      </c>
      <c r="G40" s="62">
        <v>34894141.297981158</v>
      </c>
      <c r="H40" s="62">
        <v>2609383886.263031</v>
      </c>
      <c r="I40" s="63">
        <v>278111620</v>
      </c>
    </row>
    <row r="41" spans="1:9" s="58" customFormat="1" x14ac:dyDescent="0.25">
      <c r="A41" s="1">
        <v>40</v>
      </c>
      <c r="B41" s="59" t="s">
        <v>62</v>
      </c>
      <c r="C41" s="59" t="s">
        <v>46</v>
      </c>
      <c r="D41" s="1" t="s">
        <v>141</v>
      </c>
      <c r="E41" s="59">
        <v>109.9</v>
      </c>
      <c r="F41" s="1">
        <v>104.12</v>
      </c>
      <c r="G41" s="62">
        <v>32879234.67365364</v>
      </c>
      <c r="H41" s="62">
        <v>3423385914.2208171</v>
      </c>
      <c r="I41" s="63">
        <v>387228964</v>
      </c>
    </row>
    <row r="42" spans="1:9" s="58" customFormat="1" x14ac:dyDescent="0.25">
      <c r="A42" s="50"/>
      <c r="B42" s="60"/>
      <c r="C42" s="60"/>
      <c r="D42" s="60"/>
      <c r="E42" s="60"/>
      <c r="F42" s="60"/>
      <c r="G42" s="60"/>
      <c r="H42" s="60"/>
      <c r="I42" s="61"/>
    </row>
    <row r="43" spans="1:9" s="58" customFormat="1" x14ac:dyDescent="0.25">
      <c r="A43" s="61"/>
      <c r="B43" s="61"/>
      <c r="C43" s="61"/>
      <c r="D43" s="61"/>
      <c r="E43" s="61"/>
      <c r="F43" s="61"/>
      <c r="G43" s="61"/>
      <c r="H43" s="64"/>
      <c r="I43" s="61"/>
    </row>
    <row r="44" spans="1:9" x14ac:dyDescent="0.25">
      <c r="H44" s="65"/>
    </row>
  </sheetData>
  <autoFilter ref="A1:H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60" zoomScaleNormal="70" workbookViewId="0">
      <selection activeCell="D5" sqref="D5"/>
    </sheetView>
  </sheetViews>
  <sheetFormatPr defaultColWidth="9.140625" defaultRowHeight="15" x14ac:dyDescent="0.25"/>
  <cols>
    <col min="1" max="1" width="20.28515625" style="4" customWidth="1"/>
    <col min="2" max="2" width="9.5703125" style="4" customWidth="1"/>
    <col min="3" max="3" width="49.85546875" style="4" customWidth="1"/>
    <col min="4" max="4" width="26.42578125" style="35" customWidth="1"/>
    <col min="5" max="5" width="26.28515625" style="4" customWidth="1"/>
    <col min="6" max="6" width="25" style="4" bestFit="1" customWidth="1"/>
    <col min="7" max="7" width="22.28515625" style="4" bestFit="1" customWidth="1"/>
    <col min="8" max="8" width="33.42578125" style="4" customWidth="1"/>
    <col min="9" max="9" width="29.85546875" style="4" customWidth="1"/>
    <col min="10" max="10" width="28.28515625" style="4" customWidth="1"/>
    <col min="11" max="16384" width="9.140625" style="4"/>
  </cols>
  <sheetData>
    <row r="1" spans="1:9" ht="27" customHeight="1" x14ac:dyDescent="0.25">
      <c r="A1" s="211" t="s">
        <v>127</v>
      </c>
      <c r="B1" s="211"/>
      <c r="C1" s="211"/>
      <c r="D1" s="211"/>
      <c r="E1" s="211"/>
      <c r="F1" s="211"/>
      <c r="G1" s="211"/>
      <c r="H1" s="211"/>
      <c r="I1" s="211"/>
    </row>
    <row r="2" spans="1:9" ht="59.25" customHeight="1" x14ac:dyDescent="0.25">
      <c r="A2" s="211"/>
      <c r="B2" s="211"/>
      <c r="C2" s="211"/>
      <c r="D2" s="211"/>
      <c r="E2" s="211"/>
      <c r="F2" s="211"/>
      <c r="G2" s="211"/>
      <c r="H2" s="211"/>
      <c r="I2" s="211"/>
    </row>
    <row r="3" spans="1:9" ht="45.75" customHeight="1" x14ac:dyDescent="0.3">
      <c r="A3" s="128"/>
      <c r="B3" s="128" t="s">
        <v>1</v>
      </c>
      <c r="C3" s="128" t="s">
        <v>63</v>
      </c>
      <c r="D3" s="129" t="s">
        <v>64</v>
      </c>
      <c r="E3" s="130" t="s">
        <v>65</v>
      </c>
      <c r="F3" s="130" t="s">
        <v>124</v>
      </c>
      <c r="G3" s="80"/>
      <c r="H3" s="80"/>
      <c r="I3" s="80"/>
    </row>
    <row r="4" spans="1:9" ht="35.25" customHeight="1" x14ac:dyDescent="0.3">
      <c r="A4" s="212" t="s">
        <v>66</v>
      </c>
      <c r="B4" s="81">
        <v>1</v>
      </c>
      <c r="C4" s="82" t="s">
        <v>0</v>
      </c>
      <c r="D4" s="93" t="s">
        <v>132</v>
      </c>
      <c r="E4" s="79"/>
      <c r="F4" s="84" t="str">
        <f>VLOOKUP(D4,'Bảng giá'!B2:H41,3,0)</f>
        <v>06</v>
      </c>
      <c r="G4" s="80"/>
      <c r="H4" s="80"/>
      <c r="I4" s="80"/>
    </row>
    <row r="5" spans="1:9" ht="25.5" customHeight="1" x14ac:dyDescent="0.3">
      <c r="A5" s="212"/>
      <c r="B5" s="85">
        <v>2</v>
      </c>
      <c r="C5" s="86" t="s">
        <v>4</v>
      </c>
      <c r="D5" s="87">
        <f>VLOOKUP(D4,'Bảng giá'!B2:H41,5,0)</f>
        <v>73.75</v>
      </c>
      <c r="E5" s="84"/>
      <c r="F5" s="88"/>
      <c r="G5" s="80"/>
      <c r="H5" s="80"/>
      <c r="I5" s="80"/>
    </row>
    <row r="6" spans="1:9" ht="25.5" customHeight="1" x14ac:dyDescent="0.3">
      <c r="A6" s="212"/>
      <c r="B6" s="85">
        <v>3</v>
      </c>
      <c r="C6" s="86" t="s">
        <v>2</v>
      </c>
      <c r="D6" s="83">
        <f>VLOOKUP(D4,'Bảng giá'!B2:H41,6,0)</f>
        <v>36704176</v>
      </c>
      <c r="E6" s="84"/>
      <c r="F6" s="88"/>
      <c r="G6" s="80"/>
      <c r="H6" s="80"/>
      <c r="I6" s="80"/>
    </row>
    <row r="7" spans="1:9" ht="30.75" hidden="1" customHeight="1" x14ac:dyDescent="0.3">
      <c r="A7" s="212"/>
      <c r="B7" s="85">
        <v>4</v>
      </c>
      <c r="C7" s="86" t="s">
        <v>67</v>
      </c>
      <c r="D7" s="89">
        <f>VLOOKUP(D4,[1]Data!$B$2:$U$133,20,0)</f>
        <v>44346</v>
      </c>
      <c r="E7" s="84"/>
      <c r="F7" s="88"/>
      <c r="G7" s="80"/>
      <c r="H7" s="80"/>
      <c r="I7" s="80"/>
    </row>
    <row r="8" spans="1:9" ht="47.25" customHeight="1" x14ac:dyDescent="0.3">
      <c r="A8" s="212"/>
      <c r="B8" s="85">
        <v>5</v>
      </c>
      <c r="C8" s="90" t="s">
        <v>68</v>
      </c>
      <c r="D8" s="83">
        <f>ROUND(VLOOKUP(D4,'Bảng giá'!B2:H41,7,0),0)</f>
        <v>2706933016</v>
      </c>
      <c r="E8" s="84"/>
      <c r="F8" s="205" t="s">
        <v>131</v>
      </c>
      <c r="G8" s="80"/>
      <c r="H8" s="80"/>
      <c r="I8" s="80"/>
    </row>
    <row r="9" spans="1:9" ht="27" customHeight="1" x14ac:dyDescent="0.3">
      <c r="A9" s="212"/>
      <c r="B9" s="85">
        <v>6</v>
      </c>
      <c r="C9" s="90" t="s">
        <v>125</v>
      </c>
      <c r="D9" s="83">
        <f>IF(OR(F4="07",F4="08",F4="09",F4="11"),ROUND(D8*1%,0),0)</f>
        <v>0</v>
      </c>
      <c r="E9" s="84"/>
      <c r="F9" s="219">
        <f>ROUND(D9+D10,0)</f>
        <v>0</v>
      </c>
      <c r="G9" s="80"/>
      <c r="H9" s="80"/>
      <c r="I9" s="80"/>
    </row>
    <row r="10" spans="1:9" ht="26.25" customHeight="1" x14ac:dyDescent="0.3">
      <c r="A10" s="212"/>
      <c r="B10" s="85"/>
      <c r="C10" s="86" t="s">
        <v>126</v>
      </c>
      <c r="D10" s="83">
        <f>IF(E10="Vay NH",0,ROUND((D8-D9)*6%,0))</f>
        <v>0</v>
      </c>
      <c r="E10" s="84" t="s">
        <v>69</v>
      </c>
      <c r="F10" s="220"/>
      <c r="G10" s="80"/>
      <c r="H10" s="80"/>
      <c r="I10" s="80"/>
    </row>
    <row r="11" spans="1:9" ht="74.25" customHeight="1" thickBot="1" x14ac:dyDescent="0.35">
      <c r="A11" s="213"/>
      <c r="B11" s="91">
        <v>7</v>
      </c>
      <c r="C11" s="92" t="s">
        <v>70</v>
      </c>
      <c r="D11" s="93">
        <f>ROUND(D8-D9-D10,0)</f>
        <v>2706933016</v>
      </c>
      <c r="E11" s="84"/>
      <c r="F11" s="94"/>
      <c r="G11" s="80"/>
      <c r="H11" s="80"/>
      <c r="I11" s="80"/>
    </row>
    <row r="12" spans="1:9" ht="51.75" customHeight="1" thickBot="1" x14ac:dyDescent="0.35">
      <c r="A12" s="214" t="s">
        <v>71</v>
      </c>
      <c r="B12" s="95">
        <v>7</v>
      </c>
      <c r="C12" s="96" t="s">
        <v>72</v>
      </c>
      <c r="D12" s="97">
        <f>ROUND(D11*(1-E12),0)</f>
        <v>2666329021</v>
      </c>
      <c r="E12" s="98">
        <v>1.4999999999999999E-2</v>
      </c>
      <c r="F12" s="99"/>
      <c r="G12" s="100"/>
      <c r="H12" s="101"/>
      <c r="I12" s="80"/>
    </row>
    <row r="13" spans="1:9" ht="27" customHeight="1" x14ac:dyDescent="0.3">
      <c r="A13" s="212"/>
      <c r="B13" s="85">
        <v>8</v>
      </c>
      <c r="C13" s="102" t="s">
        <v>73</v>
      </c>
      <c r="D13" s="103">
        <f>ROUND(((D12-D5*3719064)/1.1+D5*3719064)*2%,0)</f>
        <v>48977402</v>
      </c>
      <c r="E13" s="104">
        <v>0.02</v>
      </c>
      <c r="F13" s="88"/>
      <c r="G13" s="101"/>
      <c r="H13" s="80"/>
      <c r="I13" s="80"/>
    </row>
    <row r="14" spans="1:9" ht="27" customHeight="1" x14ac:dyDescent="0.3">
      <c r="A14" s="212"/>
      <c r="B14" s="85">
        <v>9</v>
      </c>
      <c r="C14" s="102" t="s">
        <v>74</v>
      </c>
      <c r="D14" s="105">
        <f>ROUND(D11-D12,0)</f>
        <v>40603995</v>
      </c>
      <c r="E14" s="106">
        <f>D14/D11</f>
        <v>1.4999999911338774E-2</v>
      </c>
      <c r="F14" s="215">
        <f>E14+E15</f>
        <v>0.30000000007388433</v>
      </c>
      <c r="G14" s="80"/>
      <c r="H14" s="80"/>
      <c r="I14" s="80"/>
    </row>
    <row r="15" spans="1:9" ht="27" customHeight="1" x14ac:dyDescent="0.3">
      <c r="A15" s="212"/>
      <c r="B15" s="85">
        <v>10</v>
      </c>
      <c r="C15" s="102" t="s">
        <v>75</v>
      </c>
      <c r="D15" s="105">
        <f>ROUND(D16-D14,0)</f>
        <v>771475910</v>
      </c>
      <c r="E15" s="106">
        <f>D15/D11</f>
        <v>0.28500000016254556</v>
      </c>
      <c r="F15" s="216"/>
      <c r="G15" s="80"/>
      <c r="H15" s="80"/>
      <c r="I15" s="80"/>
    </row>
    <row r="16" spans="1:9" ht="48" customHeight="1" x14ac:dyDescent="0.3">
      <c r="A16" s="212"/>
      <c r="B16" s="85">
        <v>11</v>
      </c>
      <c r="C16" s="107" t="s">
        <v>76</v>
      </c>
      <c r="D16" s="108">
        <f>ROUND(E16*D11,0)</f>
        <v>812079905</v>
      </c>
      <c r="E16" s="104">
        <v>0.3</v>
      </c>
      <c r="F16" s="217">
        <f>ROUND(D16+D17,0)</f>
        <v>2706933016</v>
      </c>
      <c r="G16" s="80"/>
      <c r="H16" s="100"/>
      <c r="I16" s="80"/>
    </row>
    <row r="17" spans="1:11" ht="46.5" customHeight="1" thickBot="1" x14ac:dyDescent="0.35">
      <c r="A17" s="213"/>
      <c r="B17" s="91">
        <v>12</v>
      </c>
      <c r="C17" s="109" t="s">
        <v>77</v>
      </c>
      <c r="D17" s="110">
        <f>ROUND(D12-D15,0)</f>
        <v>1894853111</v>
      </c>
      <c r="E17" s="111"/>
      <c r="F17" s="218"/>
      <c r="G17" s="80"/>
      <c r="H17" s="112"/>
      <c r="I17" s="80"/>
    </row>
    <row r="18" spans="1:11" ht="30.75" customHeight="1" thickBot="1" x14ac:dyDescent="0.35">
      <c r="A18" s="113"/>
      <c r="B18" s="113"/>
      <c r="C18" s="114"/>
      <c r="D18" s="115"/>
      <c r="E18" s="114"/>
      <c r="F18" s="114"/>
      <c r="G18" s="80"/>
      <c r="H18" s="80"/>
      <c r="I18" s="80"/>
    </row>
    <row r="19" spans="1:11" ht="21" customHeight="1" x14ac:dyDescent="0.25">
      <c r="A19" s="207" t="s">
        <v>1</v>
      </c>
      <c r="B19" s="209" t="s">
        <v>78</v>
      </c>
      <c r="C19" s="209"/>
      <c r="D19" s="209" t="s">
        <v>79</v>
      </c>
      <c r="E19" s="209" t="s">
        <v>80</v>
      </c>
      <c r="F19" s="209" t="s">
        <v>81</v>
      </c>
      <c r="G19" s="209" t="s">
        <v>82</v>
      </c>
      <c r="H19" s="209" t="s">
        <v>83</v>
      </c>
      <c r="I19" s="221" t="s">
        <v>84</v>
      </c>
    </row>
    <row r="20" spans="1:11" ht="17.25" customHeight="1" thickBot="1" x14ac:dyDescent="0.3">
      <c r="A20" s="208"/>
      <c r="B20" s="210"/>
      <c r="C20" s="210"/>
      <c r="D20" s="210"/>
      <c r="E20" s="210"/>
      <c r="F20" s="210"/>
      <c r="G20" s="210"/>
      <c r="H20" s="210"/>
      <c r="I20" s="222"/>
    </row>
    <row r="21" spans="1:11" s="42" customFormat="1" ht="42.75" customHeight="1" x14ac:dyDescent="0.25">
      <c r="A21" s="116">
        <v>1</v>
      </c>
      <c r="B21" s="223" t="s">
        <v>85</v>
      </c>
      <c r="C21" s="223"/>
      <c r="D21" s="117">
        <v>0.2</v>
      </c>
      <c r="E21" s="118">
        <f t="shared" ref="E21:E28" si="0">ROUND(D21*35%*$D$11,0)</f>
        <v>189485311</v>
      </c>
      <c r="F21" s="118">
        <f>ROUND(D11*D21-E21,0)</f>
        <v>351901292</v>
      </c>
      <c r="G21" s="119">
        <f t="shared" ref="G21:G28" si="1">ROUND(E21+F21,0)</f>
        <v>541386603</v>
      </c>
      <c r="H21" s="120" t="s">
        <v>86</v>
      </c>
      <c r="I21" s="227" t="s">
        <v>87</v>
      </c>
    </row>
    <row r="22" spans="1:11" s="42" customFormat="1" ht="42.75" customHeight="1" x14ac:dyDescent="0.25">
      <c r="A22" s="121">
        <v>2</v>
      </c>
      <c r="B22" s="224" t="s">
        <v>88</v>
      </c>
      <c r="C22" s="224"/>
      <c r="D22" s="122">
        <v>0.05</v>
      </c>
      <c r="E22" s="123">
        <f t="shared" si="0"/>
        <v>47371328</v>
      </c>
      <c r="F22" s="123">
        <f>ROUND(D11*D22-E22,0)</f>
        <v>87975323</v>
      </c>
      <c r="G22" s="124">
        <f t="shared" si="1"/>
        <v>135346651</v>
      </c>
      <c r="H22" s="125" t="s">
        <v>89</v>
      </c>
      <c r="I22" s="228"/>
    </row>
    <row r="23" spans="1:11" s="42" customFormat="1" ht="42.75" customHeight="1" x14ac:dyDescent="0.25">
      <c r="A23" s="121">
        <v>3</v>
      </c>
      <c r="B23" s="224" t="s">
        <v>91</v>
      </c>
      <c r="C23" s="224"/>
      <c r="D23" s="122">
        <v>0.05</v>
      </c>
      <c r="E23" s="123">
        <f t="shared" si="0"/>
        <v>47371328</v>
      </c>
      <c r="F23" s="123">
        <f>ROUND(D11*D23-E23,0)</f>
        <v>87975323</v>
      </c>
      <c r="G23" s="124">
        <f>ROUND(D16-G21-G22,0)</f>
        <v>135346651</v>
      </c>
      <c r="H23" s="125" t="s">
        <v>92</v>
      </c>
      <c r="I23" s="228"/>
    </row>
    <row r="24" spans="1:11" s="42" customFormat="1" ht="40.5" customHeight="1" x14ac:dyDescent="0.25">
      <c r="A24" s="121">
        <v>4</v>
      </c>
      <c r="B24" s="224" t="s">
        <v>93</v>
      </c>
      <c r="C24" s="224"/>
      <c r="D24" s="122">
        <v>0.1</v>
      </c>
      <c r="E24" s="123">
        <f t="shared" si="0"/>
        <v>94742656</v>
      </c>
      <c r="F24" s="123">
        <f>ROUND(D11*D24-E24,0)</f>
        <v>175950646</v>
      </c>
      <c r="G24" s="124">
        <f t="shared" si="1"/>
        <v>270693302</v>
      </c>
      <c r="H24" s="125" t="s">
        <v>114</v>
      </c>
      <c r="I24" s="225" t="s">
        <v>117</v>
      </c>
      <c r="J24" s="51"/>
    </row>
    <row r="25" spans="1:11" s="42" customFormat="1" ht="42.75" customHeight="1" x14ac:dyDescent="0.25">
      <c r="A25" s="121">
        <v>5</v>
      </c>
      <c r="B25" s="224" t="s">
        <v>94</v>
      </c>
      <c r="C25" s="224"/>
      <c r="D25" s="122">
        <v>0.1</v>
      </c>
      <c r="E25" s="123">
        <f t="shared" si="0"/>
        <v>94742656</v>
      </c>
      <c r="F25" s="123">
        <f>ROUND(D11*D25-E25,0)</f>
        <v>175950646</v>
      </c>
      <c r="G25" s="124">
        <f t="shared" si="1"/>
        <v>270693302</v>
      </c>
      <c r="H25" s="125" t="s">
        <v>115</v>
      </c>
      <c r="I25" s="226"/>
    </row>
    <row r="26" spans="1:11" s="42" customFormat="1" ht="45.75" customHeight="1" x14ac:dyDescent="0.25">
      <c r="A26" s="121">
        <v>6</v>
      </c>
      <c r="B26" s="224" t="s">
        <v>96</v>
      </c>
      <c r="C26" s="224"/>
      <c r="D26" s="122">
        <v>0.1</v>
      </c>
      <c r="E26" s="123">
        <f t="shared" si="0"/>
        <v>94742656</v>
      </c>
      <c r="F26" s="123">
        <f>ROUND(D11*D26-E26,0)</f>
        <v>175950646</v>
      </c>
      <c r="G26" s="124">
        <f t="shared" si="1"/>
        <v>270693302</v>
      </c>
      <c r="H26" s="125" t="s">
        <v>116</v>
      </c>
      <c r="I26" s="226"/>
    </row>
    <row r="27" spans="1:11" s="42" customFormat="1" ht="44.25" customHeight="1" x14ac:dyDescent="0.25">
      <c r="A27" s="121">
        <v>7</v>
      </c>
      <c r="B27" s="224" t="s">
        <v>99</v>
      </c>
      <c r="C27" s="224"/>
      <c r="D27" s="122">
        <v>0.1</v>
      </c>
      <c r="E27" s="123">
        <f t="shared" si="0"/>
        <v>94742656</v>
      </c>
      <c r="F27" s="123">
        <f>ROUND(D11*D27-E27,0)</f>
        <v>175950646</v>
      </c>
      <c r="G27" s="124">
        <f t="shared" si="1"/>
        <v>270693302</v>
      </c>
      <c r="H27" s="125" t="s">
        <v>95</v>
      </c>
      <c r="I27" s="226"/>
    </row>
    <row r="28" spans="1:11" s="42" customFormat="1" ht="29.25" customHeight="1" x14ac:dyDescent="0.25">
      <c r="A28" s="232">
        <v>8</v>
      </c>
      <c r="B28" s="224" t="s">
        <v>112</v>
      </c>
      <c r="C28" s="224"/>
      <c r="D28" s="122">
        <v>0.25</v>
      </c>
      <c r="E28" s="123">
        <f t="shared" si="0"/>
        <v>236856639</v>
      </c>
      <c r="F28" s="123">
        <f>ROUND(D11*D28-E28,0)</f>
        <v>439876615</v>
      </c>
      <c r="G28" s="124">
        <f t="shared" si="1"/>
        <v>676733254</v>
      </c>
      <c r="H28" s="233" t="s">
        <v>97</v>
      </c>
      <c r="I28" s="226"/>
      <c r="K28" s="52"/>
    </row>
    <row r="29" spans="1:11" s="42" customFormat="1" ht="33" customHeight="1" x14ac:dyDescent="0.25">
      <c r="A29" s="232"/>
      <c r="B29" s="224"/>
      <c r="C29" s="224"/>
      <c r="D29" s="122" t="s">
        <v>98</v>
      </c>
      <c r="E29" s="126">
        <f>D13</f>
        <v>48977402</v>
      </c>
      <c r="F29" s="122"/>
      <c r="G29" s="124">
        <f t="shared" ref="G29" si="2">E29+F29</f>
        <v>48977402</v>
      </c>
      <c r="H29" s="233"/>
      <c r="I29" s="226"/>
    </row>
    <row r="30" spans="1:11" s="42" customFormat="1" ht="42.75" customHeight="1" x14ac:dyDescent="0.25">
      <c r="A30" s="121">
        <v>9</v>
      </c>
      <c r="B30" s="224" t="s">
        <v>113</v>
      </c>
      <c r="C30" s="224"/>
      <c r="D30" s="122">
        <v>0.05</v>
      </c>
      <c r="E30" s="123">
        <f>ROUND(D30*35%*$D$11,0)</f>
        <v>47371328</v>
      </c>
      <c r="F30" s="123">
        <f>ROUND(G30-E30,0)</f>
        <v>87975321</v>
      </c>
      <c r="G30" s="124">
        <f>ROUND(D11-SUM(G21:G28),0)</f>
        <v>135346649</v>
      </c>
      <c r="H30" s="125" t="s">
        <v>100</v>
      </c>
      <c r="I30" s="227"/>
      <c r="J30" s="53">
        <f>ROUND(D11-SUM(G21:G28),0)</f>
        <v>135346649</v>
      </c>
    </row>
    <row r="31" spans="1:11" ht="38.25" customHeight="1" thickBot="1" x14ac:dyDescent="0.35">
      <c r="A31" s="131"/>
      <c r="B31" s="210" t="s">
        <v>101</v>
      </c>
      <c r="C31" s="210"/>
      <c r="D31" s="132"/>
      <c r="E31" s="133">
        <f>SUM(E21:E30)</f>
        <v>996403960</v>
      </c>
      <c r="F31" s="133">
        <f>SUM(F21:F30)</f>
        <v>1759506458</v>
      </c>
      <c r="G31" s="134">
        <f>SUM(G21:G30)</f>
        <v>2755910418</v>
      </c>
      <c r="H31" s="135"/>
      <c r="I31" s="136"/>
      <c r="J31" s="24"/>
    </row>
    <row r="32" spans="1:11" ht="29.25" customHeight="1" x14ac:dyDescent="0.25">
      <c r="D32" s="25"/>
      <c r="E32" s="25"/>
      <c r="F32" s="25"/>
      <c r="G32" s="6">
        <f>G31-G29</f>
        <v>2706933016</v>
      </c>
    </row>
    <row r="33" spans="4:9" ht="24" customHeight="1" x14ac:dyDescent="0.25">
      <c r="D33" s="26"/>
      <c r="E33" s="27"/>
      <c r="F33" s="234" t="s">
        <v>102</v>
      </c>
      <c r="G33" s="234"/>
      <c r="H33" s="234"/>
      <c r="I33" s="234"/>
    </row>
    <row r="34" spans="4:9" ht="16.5" x14ac:dyDescent="0.25">
      <c r="D34" s="25"/>
      <c r="E34" s="28"/>
      <c r="F34" s="28"/>
      <c r="G34" s="29"/>
      <c r="H34" s="29"/>
      <c r="I34" s="29"/>
    </row>
    <row r="35" spans="4:9" ht="16.5" x14ac:dyDescent="0.25">
      <c r="D35" s="25"/>
      <c r="E35" s="28"/>
      <c r="F35" s="28"/>
      <c r="G35" s="29"/>
      <c r="H35" s="29"/>
      <c r="I35" s="29"/>
    </row>
    <row r="36" spans="4:9" ht="16.5" x14ac:dyDescent="0.25">
      <c r="D36" s="25"/>
      <c r="E36" s="30"/>
      <c r="F36" s="31"/>
      <c r="G36" s="29"/>
      <c r="H36" s="29"/>
      <c r="I36" s="29"/>
    </row>
    <row r="37" spans="4:9" ht="16.5" x14ac:dyDescent="0.25">
      <c r="D37" s="25"/>
      <c r="E37" s="30"/>
      <c r="F37" s="32"/>
      <c r="G37" s="29"/>
      <c r="H37" s="29"/>
      <c r="I37" s="29"/>
    </row>
    <row r="38" spans="4:9" ht="21" customHeight="1" x14ac:dyDescent="0.25">
      <c r="D38" s="25"/>
      <c r="E38" s="229"/>
      <c r="F38" s="230"/>
      <c r="G38" s="29"/>
      <c r="H38" s="29"/>
      <c r="I38" s="29"/>
    </row>
    <row r="39" spans="4:9" ht="27.75" customHeight="1" x14ac:dyDescent="0.25">
      <c r="D39" s="25"/>
      <c r="E39" s="30"/>
      <c r="F39" s="231" t="s">
        <v>103</v>
      </c>
      <c r="G39" s="231"/>
      <c r="H39" s="231"/>
      <c r="I39" s="231"/>
    </row>
    <row r="40" spans="4:9" x14ac:dyDescent="0.25">
      <c r="D40" s="34"/>
      <c r="E40" s="34"/>
      <c r="F40" s="34"/>
    </row>
  </sheetData>
  <mergeCells count="31">
    <mergeCell ref="E38:F38"/>
    <mergeCell ref="F39:I39"/>
    <mergeCell ref="A28:A29"/>
    <mergeCell ref="B28:C29"/>
    <mergeCell ref="H28:H29"/>
    <mergeCell ref="B30:C30"/>
    <mergeCell ref="B31:C31"/>
    <mergeCell ref="F33:I33"/>
    <mergeCell ref="G19:G20"/>
    <mergeCell ref="H19:H20"/>
    <mergeCell ref="I19:I20"/>
    <mergeCell ref="B21:C21"/>
    <mergeCell ref="B24:C24"/>
    <mergeCell ref="I24:I30"/>
    <mergeCell ref="B25:C25"/>
    <mergeCell ref="B26:C26"/>
    <mergeCell ref="B27:C27"/>
    <mergeCell ref="B22:C22"/>
    <mergeCell ref="B23:C23"/>
    <mergeCell ref="I21:I23"/>
    <mergeCell ref="A1:I2"/>
    <mergeCell ref="A4:A11"/>
    <mergeCell ref="A12:A17"/>
    <mergeCell ref="F14:F15"/>
    <mergeCell ref="F16:F17"/>
    <mergeCell ref="F9:F10"/>
    <mergeCell ref="A19:A20"/>
    <mergeCell ref="B19:C20"/>
    <mergeCell ref="D19:D20"/>
    <mergeCell ref="E19:E20"/>
    <mergeCell ref="F19:F20"/>
  </mergeCells>
  <pageMargins left="0.39" right="0.25" top="0.41" bottom="0.75" header="0.3" footer="0.3"/>
  <pageSetup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Sheet7!$G$6:$G$7</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70" zoomScaleNormal="70" workbookViewId="0">
      <selection activeCell="D5" sqref="D5"/>
    </sheetView>
  </sheetViews>
  <sheetFormatPr defaultColWidth="9.140625" defaultRowHeight="15" x14ac:dyDescent="0.25"/>
  <cols>
    <col min="1" max="1" width="20.28515625" style="4" customWidth="1"/>
    <col min="2" max="2" width="6" style="4" customWidth="1"/>
    <col min="3" max="3" width="45.5703125" style="4" customWidth="1"/>
    <col min="4" max="4" width="26.28515625" style="35" customWidth="1"/>
    <col min="5" max="5" width="23.85546875" style="4" customWidth="1"/>
    <col min="6" max="6" width="28.42578125" style="4" customWidth="1"/>
    <col min="7" max="7" width="20.140625" style="4" bestFit="1" customWidth="1"/>
    <col min="8" max="8" width="23.7109375" style="4" customWidth="1"/>
    <col min="9" max="9" width="21" style="4" customWidth="1"/>
    <col min="10" max="16384" width="9.140625" style="4"/>
  </cols>
  <sheetData>
    <row r="1" spans="1:7" ht="27" customHeight="1" x14ac:dyDescent="0.25">
      <c r="A1" s="265" t="s">
        <v>128</v>
      </c>
      <c r="B1" s="265"/>
      <c r="C1" s="265"/>
      <c r="D1" s="265"/>
      <c r="E1" s="265"/>
      <c r="F1" s="265"/>
    </row>
    <row r="2" spans="1:7" ht="30.75" customHeight="1" thickBot="1" x14ac:dyDescent="0.3">
      <c r="A2" s="265"/>
      <c r="B2" s="265"/>
      <c r="C2" s="265"/>
      <c r="D2" s="265"/>
      <c r="E2" s="265"/>
      <c r="F2" s="265"/>
    </row>
    <row r="3" spans="1:7" ht="30.75" customHeight="1" x14ac:dyDescent="0.25">
      <c r="A3" s="137"/>
      <c r="B3" s="138" t="s">
        <v>1</v>
      </c>
      <c r="C3" s="138" t="s">
        <v>63</v>
      </c>
      <c r="D3" s="139" t="s">
        <v>64</v>
      </c>
      <c r="E3" s="140" t="s">
        <v>65</v>
      </c>
      <c r="F3" s="149" t="s">
        <v>124</v>
      </c>
    </row>
    <row r="4" spans="1:7" ht="30" customHeight="1" x14ac:dyDescent="0.25">
      <c r="A4" s="266" t="s">
        <v>66</v>
      </c>
      <c r="B4" s="141">
        <v>1</v>
      </c>
      <c r="C4" s="66" t="s">
        <v>0</v>
      </c>
      <c r="D4" s="148" t="str">
        <f>'TT Thường'!D4</f>
        <v>BMG.2306B</v>
      </c>
      <c r="E4" s="5"/>
      <c r="F4" s="150" t="str">
        <f>VLOOKUP(D4,'Bảng giá'!B2:H41,3,0)</f>
        <v>06</v>
      </c>
    </row>
    <row r="5" spans="1:7" ht="24" customHeight="1" x14ac:dyDescent="0.25">
      <c r="A5" s="266"/>
      <c r="B5" s="141">
        <v>2</v>
      </c>
      <c r="C5" s="68" t="s">
        <v>4</v>
      </c>
      <c r="D5" s="69">
        <f>VLOOKUP(D4,'Bảng giá'!B2:H41,5,0)</f>
        <v>73.75</v>
      </c>
      <c r="E5" s="36"/>
      <c r="F5" s="151"/>
    </row>
    <row r="6" spans="1:7" ht="30" customHeight="1" x14ac:dyDescent="0.25">
      <c r="A6" s="266"/>
      <c r="B6" s="141">
        <v>3</v>
      </c>
      <c r="C6" s="68" t="s">
        <v>2</v>
      </c>
      <c r="D6" s="67">
        <f>VLOOKUP(D4,'Bảng giá'!B2:H41,6,0)</f>
        <v>36704176</v>
      </c>
      <c r="E6" s="36"/>
      <c r="F6" s="151"/>
    </row>
    <row r="7" spans="1:7" ht="35.25" customHeight="1" x14ac:dyDescent="0.25">
      <c r="A7" s="266"/>
      <c r="B7" s="141">
        <v>4</v>
      </c>
      <c r="C7" s="70" t="s">
        <v>68</v>
      </c>
      <c r="D7" s="67">
        <f>ROUND(VLOOKUP(D4,'Bảng giá'!B2:H41,7,0),0)</f>
        <v>2706933016</v>
      </c>
      <c r="E7" s="36"/>
      <c r="F7" s="204" t="s">
        <v>130</v>
      </c>
    </row>
    <row r="8" spans="1:7" ht="23.25" customHeight="1" x14ac:dyDescent="0.25">
      <c r="A8" s="266"/>
      <c r="B8" s="141">
        <v>5</v>
      </c>
      <c r="C8" s="70" t="s">
        <v>125</v>
      </c>
      <c r="D8" s="67">
        <f>IF(OR(F4="07",F4="08",F4="09",F4="11"),ROUND(D7*1%,0),0)</f>
        <v>0</v>
      </c>
      <c r="E8" s="36"/>
      <c r="F8" s="272">
        <f>ROUND(D8+D9+D10,0)</f>
        <v>238751492</v>
      </c>
    </row>
    <row r="9" spans="1:7" ht="23.25" customHeight="1" x14ac:dyDescent="0.25">
      <c r="A9" s="266"/>
      <c r="B9" s="141"/>
      <c r="C9" s="70" t="s">
        <v>126</v>
      </c>
      <c r="D9" s="67">
        <f>IF(E9="Vay NH",0,ROUND((D7-D8)*6%,0))</f>
        <v>162415981</v>
      </c>
      <c r="E9" s="36" t="s">
        <v>111</v>
      </c>
      <c r="F9" s="273"/>
    </row>
    <row r="10" spans="1:7" ht="23.25" customHeight="1" x14ac:dyDescent="0.25">
      <c r="A10" s="266"/>
      <c r="B10" s="141"/>
      <c r="C10" s="68" t="s">
        <v>104</v>
      </c>
      <c r="D10" s="67">
        <f>ROUND(E10*(D7-D8-D9),0)</f>
        <v>76335511</v>
      </c>
      <c r="E10" s="142">
        <f>IF(E9="Không vay NH",3%,0.5%)</f>
        <v>0.03</v>
      </c>
      <c r="F10" s="274"/>
      <c r="G10" s="6"/>
    </row>
    <row r="11" spans="1:7" ht="63" customHeight="1" x14ac:dyDescent="0.25">
      <c r="A11" s="266"/>
      <c r="B11" s="141">
        <v>6</v>
      </c>
      <c r="C11" s="71" t="s">
        <v>70</v>
      </c>
      <c r="D11" s="74">
        <f>ROUND(D7-D8-D9-D10,0)</f>
        <v>2468181524</v>
      </c>
      <c r="E11" s="36"/>
      <c r="F11" s="151"/>
    </row>
    <row r="12" spans="1:7" ht="41.25" customHeight="1" x14ac:dyDescent="0.25">
      <c r="A12" s="266" t="s">
        <v>71</v>
      </c>
      <c r="B12" s="141">
        <v>7</v>
      </c>
      <c r="C12" s="70" t="s">
        <v>72</v>
      </c>
      <c r="D12" s="67">
        <f>ROUND(D11*(1-E12),0)</f>
        <v>2431158801</v>
      </c>
      <c r="E12" s="143">
        <v>1.4999999999999999E-2</v>
      </c>
      <c r="F12" s="151"/>
    </row>
    <row r="13" spans="1:7" ht="23.25" customHeight="1" x14ac:dyDescent="0.25">
      <c r="A13" s="266"/>
      <c r="B13" s="141">
        <v>8</v>
      </c>
      <c r="C13" s="70" t="s">
        <v>73</v>
      </c>
      <c r="D13" s="67">
        <f>ROUND(((D12-D5*3719064)/1.1+D5*3719064)*2%,0)</f>
        <v>44701580</v>
      </c>
      <c r="E13" s="144">
        <v>0.02</v>
      </c>
      <c r="F13" s="151"/>
    </row>
    <row r="14" spans="1:7" ht="23.25" customHeight="1" x14ac:dyDescent="0.25">
      <c r="A14" s="266"/>
      <c r="B14" s="141">
        <v>9</v>
      </c>
      <c r="C14" s="70" t="s">
        <v>74</v>
      </c>
      <c r="D14" s="67">
        <f>ROUND(D11-D12,0)</f>
        <v>37022723</v>
      </c>
      <c r="E14" s="145">
        <f>D14/D11</f>
        <v>1.5000000056721922E-2</v>
      </c>
      <c r="F14" s="268">
        <f>E14+E15</f>
        <v>0.70000000008103136</v>
      </c>
    </row>
    <row r="15" spans="1:7" ht="23.25" customHeight="1" x14ac:dyDescent="0.25">
      <c r="A15" s="266"/>
      <c r="B15" s="141">
        <v>10</v>
      </c>
      <c r="C15" s="70" t="s">
        <v>75</v>
      </c>
      <c r="D15" s="67">
        <f>ROUND(D16-D14,0)</f>
        <v>1690704344</v>
      </c>
      <c r="E15" s="145">
        <f>D15/D11</f>
        <v>0.68500000002430939</v>
      </c>
      <c r="F15" s="269"/>
    </row>
    <row r="16" spans="1:7" ht="31.5" x14ac:dyDescent="0.25">
      <c r="A16" s="266"/>
      <c r="B16" s="141">
        <v>11</v>
      </c>
      <c r="C16" s="146" t="s">
        <v>76</v>
      </c>
      <c r="D16" s="147">
        <f>ROUND(E16*D11,0)</f>
        <v>1727727067</v>
      </c>
      <c r="E16" s="144">
        <v>0.7</v>
      </c>
      <c r="F16" s="270">
        <f>D16+D17</f>
        <v>2468181524</v>
      </c>
    </row>
    <row r="17" spans="1:8" ht="35.25" customHeight="1" thickBot="1" x14ac:dyDescent="0.3">
      <c r="A17" s="267"/>
      <c r="B17" s="152">
        <v>12</v>
      </c>
      <c r="C17" s="153" t="s">
        <v>77</v>
      </c>
      <c r="D17" s="154">
        <f>ROUND(D12-D15,0)</f>
        <v>740454457</v>
      </c>
      <c r="E17" s="155"/>
      <c r="F17" s="271"/>
    </row>
    <row r="18" spans="1:8" s="42" customFormat="1" ht="35.25" hidden="1" customHeight="1" x14ac:dyDescent="0.25">
      <c r="A18" s="37"/>
      <c r="B18" s="37"/>
      <c r="C18" s="38"/>
      <c r="D18" s="39"/>
      <c r="E18" s="40"/>
      <c r="F18" s="41"/>
    </row>
    <row r="19" spans="1:8" s="42" customFormat="1" ht="27.75" hidden="1" customHeight="1" x14ac:dyDescent="0.25">
      <c r="A19" s="37"/>
      <c r="B19" s="37"/>
      <c r="C19" s="38"/>
      <c r="D19" s="39"/>
      <c r="E19" s="40"/>
      <c r="F19" s="41"/>
    </row>
    <row r="20" spans="1:8" ht="25.5" customHeight="1" thickBot="1" x14ac:dyDescent="0.3">
      <c r="A20" s="8"/>
      <c r="B20" s="8"/>
      <c r="C20" s="9"/>
      <c r="D20" s="10"/>
      <c r="E20" s="9"/>
      <c r="F20" s="9"/>
    </row>
    <row r="21" spans="1:8" ht="21" customHeight="1" x14ac:dyDescent="0.25">
      <c r="A21" s="235" t="s">
        <v>1</v>
      </c>
      <c r="B21" s="237" t="s">
        <v>105</v>
      </c>
      <c r="C21" s="238"/>
      <c r="D21" s="241" t="s">
        <v>79</v>
      </c>
      <c r="E21" s="241" t="s">
        <v>82</v>
      </c>
      <c r="F21" s="241" t="s">
        <v>83</v>
      </c>
      <c r="G21" s="259" t="s">
        <v>84</v>
      </c>
    </row>
    <row r="22" spans="1:8" ht="17.25" customHeight="1" thickBot="1" x14ac:dyDescent="0.3">
      <c r="A22" s="236"/>
      <c r="B22" s="239"/>
      <c r="C22" s="240"/>
      <c r="D22" s="242"/>
      <c r="E22" s="243"/>
      <c r="F22" s="242"/>
      <c r="G22" s="260"/>
    </row>
    <row r="23" spans="1:8" ht="42.75" customHeight="1" x14ac:dyDescent="0.25">
      <c r="A23" s="43">
        <v>1</v>
      </c>
      <c r="B23" s="261" t="s">
        <v>106</v>
      </c>
      <c r="C23" s="262"/>
      <c r="D23" s="11">
        <v>0.3</v>
      </c>
      <c r="E23" s="12">
        <f>ROUND(D23*$D$11,0)</f>
        <v>740454457</v>
      </c>
      <c r="F23" s="13" t="s">
        <v>86</v>
      </c>
      <c r="G23" s="252" t="s">
        <v>87</v>
      </c>
    </row>
    <row r="24" spans="1:8" ht="41.25" customHeight="1" thickBot="1" x14ac:dyDescent="0.3">
      <c r="A24" s="44">
        <v>2</v>
      </c>
      <c r="B24" s="263" t="s">
        <v>88</v>
      </c>
      <c r="C24" s="264"/>
      <c r="D24" s="45">
        <v>0.4</v>
      </c>
      <c r="E24" s="18">
        <f>ROUND(D16-E23,0)</f>
        <v>987272610</v>
      </c>
      <c r="F24" s="46" t="s">
        <v>107</v>
      </c>
      <c r="G24" s="254"/>
      <c r="H24" s="14"/>
    </row>
    <row r="25" spans="1:8" ht="24" customHeight="1" x14ac:dyDescent="0.25">
      <c r="A25" s="244">
        <v>3</v>
      </c>
      <c r="B25" s="246" t="s">
        <v>91</v>
      </c>
      <c r="C25" s="247"/>
      <c r="D25" s="11">
        <v>0.25</v>
      </c>
      <c r="E25" s="12">
        <f>ROUND(D25*$D$11,0)</f>
        <v>617045381</v>
      </c>
      <c r="F25" s="250" t="s">
        <v>97</v>
      </c>
      <c r="G25" s="252" t="s">
        <v>90</v>
      </c>
      <c r="H25" s="14"/>
    </row>
    <row r="26" spans="1:8" ht="24" customHeight="1" x14ac:dyDescent="0.25">
      <c r="A26" s="245"/>
      <c r="B26" s="248"/>
      <c r="C26" s="249"/>
      <c r="D26" s="15" t="s">
        <v>98</v>
      </c>
      <c r="E26" s="16">
        <f>D13</f>
        <v>44701580</v>
      </c>
      <c r="F26" s="251"/>
      <c r="G26" s="253"/>
    </row>
    <row r="27" spans="1:8" ht="29.25" customHeight="1" thickBot="1" x14ac:dyDescent="0.3">
      <c r="A27" s="44">
        <v>4</v>
      </c>
      <c r="B27" s="255" t="s">
        <v>93</v>
      </c>
      <c r="C27" s="256"/>
      <c r="D27" s="17">
        <v>0.05</v>
      </c>
      <c r="E27" s="18">
        <f>ROUND(D11-E23-E24-E25,0)</f>
        <v>123409076</v>
      </c>
      <c r="F27" s="19" t="s">
        <v>100</v>
      </c>
      <c r="G27" s="254"/>
    </row>
    <row r="28" spans="1:8" ht="24.75" customHeight="1" thickBot="1" x14ac:dyDescent="0.3">
      <c r="A28" s="47"/>
      <c r="B28" s="257" t="s">
        <v>101</v>
      </c>
      <c r="C28" s="258"/>
      <c r="D28" s="20"/>
      <c r="E28" s="21">
        <f>SUM(E23:E27)</f>
        <v>2512883104</v>
      </c>
      <c r="F28" s="22"/>
      <c r="G28" s="23"/>
      <c r="H28" s="24"/>
    </row>
    <row r="29" spans="1:8" ht="29.25" customHeight="1" x14ac:dyDescent="0.25">
      <c r="D29" s="25"/>
      <c r="E29" s="54"/>
      <c r="F29" s="25"/>
      <c r="G29" s="6"/>
    </row>
    <row r="30" spans="1:8" ht="16.5" x14ac:dyDescent="0.25">
      <c r="C30" s="27"/>
      <c r="D30" s="234" t="s">
        <v>102</v>
      </c>
      <c r="E30" s="234"/>
      <c r="F30" s="234"/>
      <c r="G30" s="234"/>
    </row>
    <row r="31" spans="1:8" ht="16.5" x14ac:dyDescent="0.25">
      <c r="C31" s="28"/>
      <c r="D31" s="28"/>
      <c r="E31" s="29"/>
      <c r="F31" s="29"/>
      <c r="G31" s="29"/>
    </row>
    <row r="32" spans="1:8" ht="16.5" x14ac:dyDescent="0.25">
      <c r="C32" s="28"/>
      <c r="D32" s="28"/>
      <c r="E32" s="29"/>
      <c r="F32" s="29"/>
      <c r="G32" s="29"/>
    </row>
    <row r="33" spans="3:7" ht="16.5" x14ac:dyDescent="0.25">
      <c r="C33" s="33"/>
      <c r="D33" s="31"/>
      <c r="E33" s="29"/>
      <c r="F33" s="29"/>
      <c r="G33" s="29"/>
    </row>
    <row r="34" spans="3:7" ht="16.5" x14ac:dyDescent="0.25">
      <c r="C34" s="33"/>
      <c r="D34" s="32"/>
      <c r="E34" s="29"/>
      <c r="F34" s="29"/>
      <c r="G34" s="29"/>
    </row>
    <row r="35" spans="3:7" ht="16.5" x14ac:dyDescent="0.25">
      <c r="C35" s="229"/>
      <c r="D35" s="230"/>
      <c r="E35" s="29"/>
      <c r="F35" s="29"/>
      <c r="G35" s="29"/>
    </row>
    <row r="36" spans="3:7" ht="16.5" x14ac:dyDescent="0.25">
      <c r="C36" s="33"/>
      <c r="D36" s="231" t="s">
        <v>103</v>
      </c>
      <c r="E36" s="231"/>
      <c r="F36" s="231"/>
      <c r="G36" s="231"/>
    </row>
    <row r="37" spans="3:7" x14ac:dyDescent="0.25">
      <c r="D37" s="34"/>
      <c r="E37" s="34"/>
      <c r="F37" s="34"/>
    </row>
  </sheetData>
  <mergeCells count="24">
    <mergeCell ref="G23:G24"/>
    <mergeCell ref="B24:C24"/>
    <mergeCell ref="A1:F2"/>
    <mergeCell ref="A4:A11"/>
    <mergeCell ref="A12:A17"/>
    <mergeCell ref="F14:F15"/>
    <mergeCell ref="F16:F17"/>
    <mergeCell ref="F8:F10"/>
    <mergeCell ref="D30:G30"/>
    <mergeCell ref="C35:D35"/>
    <mergeCell ref="D36:G36"/>
    <mergeCell ref="A21:A22"/>
    <mergeCell ref="B21:C22"/>
    <mergeCell ref="D21:D22"/>
    <mergeCell ref="E21:E22"/>
    <mergeCell ref="F21:F22"/>
    <mergeCell ref="A25:A26"/>
    <mergeCell ref="B25:C26"/>
    <mergeCell ref="F25:F26"/>
    <mergeCell ref="G25:G27"/>
    <mergeCell ref="B27:C27"/>
    <mergeCell ref="B28:C28"/>
    <mergeCell ref="G21:G22"/>
    <mergeCell ref="B23:C23"/>
  </mergeCells>
  <conditionalFormatting sqref="D4">
    <cfRule type="duplicateValues" dxfId="1" priority="1"/>
  </conditionalFormatting>
  <pageMargins left="0.7" right="0.7" top="0.75" bottom="0.75" header="0.3" footer="0.3"/>
  <pageSetup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Sheet7!$G$6:$G$7</xm:f>
          </x14:formula1>
          <xm:sqref>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60" zoomScaleNormal="60" workbookViewId="0">
      <selection activeCell="E8" sqref="E8"/>
    </sheetView>
  </sheetViews>
  <sheetFormatPr defaultColWidth="9.140625" defaultRowHeight="15" x14ac:dyDescent="0.25"/>
  <cols>
    <col min="1" max="1" width="20.28515625" style="4" customWidth="1"/>
    <col min="2" max="2" width="8.85546875" style="4" customWidth="1"/>
    <col min="3" max="3" width="49.28515625" style="4" customWidth="1"/>
    <col min="4" max="4" width="26.28515625" style="35" customWidth="1"/>
    <col min="5" max="5" width="23.85546875" style="4" customWidth="1"/>
    <col min="6" max="6" width="36" style="4" customWidth="1"/>
    <col min="7" max="7" width="34.5703125" style="4" customWidth="1"/>
    <col min="8" max="8" width="25.7109375" style="4" customWidth="1"/>
    <col min="9" max="9" width="15" style="4" bestFit="1" customWidth="1"/>
    <col min="10" max="12" width="9.140625" style="4"/>
    <col min="13" max="13" width="16.85546875" style="4" bestFit="1" customWidth="1"/>
    <col min="14" max="16384" width="9.140625" style="4"/>
  </cols>
  <sheetData>
    <row r="1" spans="1:13" ht="27" customHeight="1" x14ac:dyDescent="0.25">
      <c r="A1" s="279" t="s">
        <v>129</v>
      </c>
      <c r="B1" s="280"/>
      <c r="C1" s="280"/>
      <c r="D1" s="280"/>
      <c r="E1" s="280"/>
      <c r="F1" s="281"/>
    </row>
    <row r="2" spans="1:13" ht="55.5" customHeight="1" thickBot="1" x14ac:dyDescent="0.3">
      <c r="A2" s="282"/>
      <c r="B2" s="283"/>
      <c r="C2" s="283"/>
      <c r="D2" s="283"/>
      <c r="E2" s="283"/>
      <c r="F2" s="284"/>
    </row>
    <row r="3" spans="1:13" ht="30.75" customHeight="1" thickBot="1" x14ac:dyDescent="0.3">
      <c r="A3" s="137"/>
      <c r="B3" s="138" t="s">
        <v>1</v>
      </c>
      <c r="C3" s="138" t="s">
        <v>63</v>
      </c>
      <c r="D3" s="139" t="s">
        <v>64</v>
      </c>
      <c r="E3" s="140" t="s">
        <v>65</v>
      </c>
      <c r="F3" s="149" t="s">
        <v>124</v>
      </c>
    </row>
    <row r="4" spans="1:13" ht="39.75" customHeight="1" x14ac:dyDescent="0.25">
      <c r="A4" s="285" t="s">
        <v>66</v>
      </c>
      <c r="B4" s="166">
        <v>1</v>
      </c>
      <c r="C4" s="167" t="s">
        <v>0</v>
      </c>
      <c r="D4" s="159" t="str">
        <f>'TT Thường'!D4</f>
        <v>BMG.2306B</v>
      </c>
      <c r="E4" s="168"/>
      <c r="F4" s="169" t="str">
        <f>VLOOKUP(D4,'Bảng giá'!B2:H41,3,0)</f>
        <v>06</v>
      </c>
      <c r="G4" s="29"/>
    </row>
    <row r="5" spans="1:13" ht="19.5" customHeight="1" x14ac:dyDescent="0.3">
      <c r="A5" s="286"/>
      <c r="B5" s="160">
        <v>2</v>
      </c>
      <c r="C5" s="86" t="s">
        <v>4</v>
      </c>
      <c r="D5" s="87">
        <f>VLOOKUP(D4,'Bảng giá'!B2:H41,5,0)</f>
        <v>73.75</v>
      </c>
      <c r="E5" s="84"/>
      <c r="F5" s="170"/>
      <c r="G5" s="29"/>
    </row>
    <row r="6" spans="1:13" ht="23.25" customHeight="1" x14ac:dyDescent="0.3">
      <c r="A6" s="286"/>
      <c r="B6" s="160">
        <v>3</v>
      </c>
      <c r="C6" s="86" t="s">
        <v>2</v>
      </c>
      <c r="D6" s="83">
        <f>VLOOKUP(D4,'Bảng giá'!B2:H41,6,0)</f>
        <v>36704176</v>
      </c>
      <c r="E6" s="84"/>
      <c r="F6" s="170"/>
      <c r="G6" s="29"/>
    </row>
    <row r="7" spans="1:13" ht="53.25" customHeight="1" x14ac:dyDescent="0.25">
      <c r="A7" s="286"/>
      <c r="B7" s="160">
        <v>4</v>
      </c>
      <c r="C7" s="90" t="s">
        <v>68</v>
      </c>
      <c r="D7" s="83">
        <f>ROUND(VLOOKUP(D4,'Bảng giá'!B2:H41,7,0),0)</f>
        <v>2706933016</v>
      </c>
      <c r="E7" s="84"/>
      <c r="F7" s="150" t="s">
        <v>131</v>
      </c>
      <c r="G7" s="29"/>
      <c r="H7" s="7"/>
    </row>
    <row r="8" spans="1:13" ht="30.75" customHeight="1" x14ac:dyDescent="0.25">
      <c r="A8" s="286"/>
      <c r="B8" s="160">
        <v>5</v>
      </c>
      <c r="C8" s="90" t="s">
        <v>125</v>
      </c>
      <c r="D8" s="83">
        <f>IF(OR(F4="07",F4="08",F4="09",F4="11"),ROUND(D7*1%,0),0)</f>
        <v>0</v>
      </c>
      <c r="E8" s="84"/>
      <c r="F8" s="292">
        <f>ROUND(D8+D9+D10,0)</f>
        <v>315087003</v>
      </c>
      <c r="G8" s="29"/>
      <c r="H8" s="7"/>
    </row>
    <row r="9" spans="1:13" s="48" customFormat="1" ht="33" customHeight="1" x14ac:dyDescent="0.25">
      <c r="A9" s="286"/>
      <c r="B9" s="160"/>
      <c r="C9" s="90" t="s">
        <v>126</v>
      </c>
      <c r="D9" s="83">
        <f>IF(E9="Vay NH",0,ROUND((D7-D8)*6%,0))</f>
        <v>162415981</v>
      </c>
      <c r="E9" s="84" t="s">
        <v>111</v>
      </c>
      <c r="F9" s="293"/>
      <c r="G9" s="156"/>
    </row>
    <row r="10" spans="1:13" s="48" customFormat="1" ht="33" customHeight="1" x14ac:dyDescent="0.25">
      <c r="A10" s="286"/>
      <c r="B10" s="160"/>
      <c r="C10" s="90" t="s">
        <v>104</v>
      </c>
      <c r="D10" s="83">
        <f>ROUND(E10*(D7-D8-D9),0)</f>
        <v>152671022</v>
      </c>
      <c r="E10" s="161">
        <f>IF(E9="Không vay NH",6%,1%)</f>
        <v>0.06</v>
      </c>
      <c r="F10" s="294"/>
      <c r="G10" s="156"/>
    </row>
    <row r="11" spans="1:13" ht="60.75" customHeight="1" thickBot="1" x14ac:dyDescent="0.35">
      <c r="A11" s="287"/>
      <c r="B11" s="171">
        <v>6</v>
      </c>
      <c r="C11" s="172" t="s">
        <v>70</v>
      </c>
      <c r="D11" s="173">
        <f>ROUND(D7-D8-D9-D10,0)</f>
        <v>2391846013</v>
      </c>
      <c r="E11" s="174"/>
      <c r="F11" s="127"/>
      <c r="G11" s="29"/>
      <c r="M11" s="6"/>
    </row>
    <row r="12" spans="1:13" ht="63.75" customHeight="1" x14ac:dyDescent="0.25">
      <c r="A12" s="285" t="s">
        <v>71</v>
      </c>
      <c r="B12" s="166">
        <v>7</v>
      </c>
      <c r="C12" s="175" t="s">
        <v>72</v>
      </c>
      <c r="D12" s="176">
        <f>ROUND(D11*(1-E12),0)</f>
        <v>2355968323</v>
      </c>
      <c r="E12" s="177">
        <v>1.4999999999999999E-2</v>
      </c>
      <c r="F12" s="178"/>
      <c r="G12" s="29"/>
    </row>
    <row r="13" spans="1:13" ht="26.25" customHeight="1" x14ac:dyDescent="0.25">
      <c r="A13" s="286"/>
      <c r="B13" s="160">
        <v>8</v>
      </c>
      <c r="C13" s="73" t="s">
        <v>73</v>
      </c>
      <c r="D13" s="72">
        <f>ROUND(((D12-D5*3719064)/1.1+D5*3719064)*2%,0)</f>
        <v>43334480</v>
      </c>
      <c r="E13" s="162">
        <v>0.02</v>
      </c>
      <c r="F13" s="179"/>
      <c r="G13" s="29"/>
    </row>
    <row r="14" spans="1:13" ht="21.75" customHeight="1" x14ac:dyDescent="0.25">
      <c r="A14" s="286"/>
      <c r="B14" s="160">
        <v>9</v>
      </c>
      <c r="C14" s="73" t="s">
        <v>74</v>
      </c>
      <c r="D14" s="72">
        <f>ROUND(D11-D12,0)</f>
        <v>35877690</v>
      </c>
      <c r="E14" s="163">
        <f>D14/D11</f>
        <v>1.4999999918473013E-2</v>
      </c>
      <c r="F14" s="288">
        <f>E14+E15</f>
        <v>0.94999999985366945</v>
      </c>
      <c r="G14" s="29"/>
    </row>
    <row r="15" spans="1:13" ht="28.5" customHeight="1" x14ac:dyDescent="0.25">
      <c r="A15" s="286"/>
      <c r="B15" s="160">
        <v>10</v>
      </c>
      <c r="C15" s="73" t="s">
        <v>75</v>
      </c>
      <c r="D15" s="72">
        <f>ROUND(D16-D14,0)</f>
        <v>2236376022</v>
      </c>
      <c r="E15" s="163">
        <f>D15/D11</f>
        <v>0.93499999993519645</v>
      </c>
      <c r="F15" s="289"/>
      <c r="G15" s="29"/>
    </row>
    <row r="16" spans="1:13" ht="50.25" customHeight="1" x14ac:dyDescent="0.25">
      <c r="A16" s="286"/>
      <c r="B16" s="160">
        <v>11</v>
      </c>
      <c r="C16" s="164" t="s">
        <v>76</v>
      </c>
      <c r="D16" s="165">
        <f>ROUND(E16*D11,0)</f>
        <v>2272253712</v>
      </c>
      <c r="E16" s="162">
        <v>0.95</v>
      </c>
      <c r="F16" s="290">
        <f>D16+D17</f>
        <v>2391846013</v>
      </c>
      <c r="G16" s="75"/>
    </row>
    <row r="17" spans="1:9" ht="35.25" customHeight="1" thickBot="1" x14ac:dyDescent="0.3">
      <c r="A17" s="287"/>
      <c r="B17" s="171">
        <v>12</v>
      </c>
      <c r="C17" s="180" t="s">
        <v>77</v>
      </c>
      <c r="D17" s="181">
        <f>ROUND(D12-D15,0)</f>
        <v>119592301</v>
      </c>
      <c r="E17" s="182"/>
      <c r="F17" s="291"/>
      <c r="G17" s="29"/>
    </row>
    <row r="18" spans="1:9" ht="20.25" customHeight="1" thickBot="1" x14ac:dyDescent="0.3">
      <c r="A18" s="76"/>
      <c r="B18" s="76"/>
      <c r="C18" s="77"/>
      <c r="D18" s="78"/>
      <c r="E18" s="77"/>
      <c r="F18" s="77"/>
      <c r="G18" s="29"/>
    </row>
    <row r="19" spans="1:9" ht="21" customHeight="1" x14ac:dyDescent="0.25">
      <c r="A19" s="157"/>
      <c r="B19" s="275" t="s">
        <v>1</v>
      </c>
      <c r="C19" s="277" t="s">
        <v>105</v>
      </c>
      <c r="D19" s="277" t="s">
        <v>79</v>
      </c>
      <c r="E19" s="277" t="s">
        <v>108</v>
      </c>
      <c r="F19" s="277" t="s">
        <v>83</v>
      </c>
      <c r="G19" s="295" t="s">
        <v>84</v>
      </c>
    </row>
    <row r="20" spans="1:9" ht="17.25" customHeight="1" thickBot="1" x14ac:dyDescent="0.3">
      <c r="A20" s="157"/>
      <c r="B20" s="276"/>
      <c r="C20" s="278"/>
      <c r="D20" s="278"/>
      <c r="E20" s="278"/>
      <c r="F20" s="278"/>
      <c r="G20" s="296"/>
    </row>
    <row r="21" spans="1:9" ht="50.25" customHeight="1" x14ac:dyDescent="0.25">
      <c r="A21" s="158"/>
      <c r="B21" s="183">
        <v>1</v>
      </c>
      <c r="C21" s="184" t="s">
        <v>106</v>
      </c>
      <c r="D21" s="185">
        <v>0.3</v>
      </c>
      <c r="E21" s="186">
        <f>ROUND($D$11*D21,0)</f>
        <v>717553804</v>
      </c>
      <c r="F21" s="187" t="s">
        <v>86</v>
      </c>
      <c r="G21" s="297" t="s">
        <v>87</v>
      </c>
      <c r="H21" s="7"/>
      <c r="I21" s="14"/>
    </row>
    <row r="22" spans="1:9" ht="55.5" customHeight="1" thickBot="1" x14ac:dyDescent="0.3">
      <c r="A22" s="158"/>
      <c r="B22" s="188">
        <v>2</v>
      </c>
      <c r="C22" s="189" t="s">
        <v>88</v>
      </c>
      <c r="D22" s="190">
        <v>0.65</v>
      </c>
      <c r="E22" s="191">
        <f>ROUND(D16-E21,0)</f>
        <v>1554699908</v>
      </c>
      <c r="F22" s="192" t="s">
        <v>107</v>
      </c>
      <c r="G22" s="298"/>
      <c r="H22" s="14"/>
    </row>
    <row r="23" spans="1:9" ht="47.25" customHeight="1" x14ac:dyDescent="0.25">
      <c r="A23" s="158"/>
      <c r="B23" s="193">
        <v>3</v>
      </c>
      <c r="C23" s="194" t="s">
        <v>91</v>
      </c>
      <c r="D23" s="195" t="s">
        <v>98</v>
      </c>
      <c r="E23" s="196">
        <f>D13</f>
        <v>43334480</v>
      </c>
      <c r="F23" s="197" t="s">
        <v>97</v>
      </c>
      <c r="G23" s="299" t="s">
        <v>90</v>
      </c>
    </row>
    <row r="24" spans="1:9" ht="51.75" customHeight="1" x14ac:dyDescent="0.25">
      <c r="A24" s="158"/>
      <c r="B24" s="193">
        <v>4</v>
      </c>
      <c r="C24" s="85" t="s">
        <v>93</v>
      </c>
      <c r="D24" s="198">
        <v>0.05</v>
      </c>
      <c r="E24" s="196">
        <f>ROUND(D11-E21-E22,0)</f>
        <v>119592301</v>
      </c>
      <c r="F24" s="199" t="s">
        <v>100</v>
      </c>
      <c r="G24" s="220"/>
    </row>
    <row r="25" spans="1:9" ht="49.5" customHeight="1" thickBot="1" x14ac:dyDescent="0.35">
      <c r="A25" s="49"/>
      <c r="B25" s="188"/>
      <c r="C25" s="200" t="s">
        <v>101</v>
      </c>
      <c r="D25" s="201"/>
      <c r="E25" s="202">
        <f>SUM(E21:E24)</f>
        <v>2435180493</v>
      </c>
      <c r="F25" s="203"/>
      <c r="G25" s="94"/>
      <c r="H25" s="24"/>
    </row>
    <row r="26" spans="1:9" ht="29.25" customHeight="1" x14ac:dyDescent="0.25">
      <c r="D26" s="25"/>
      <c r="E26" s="25"/>
      <c r="F26" s="25"/>
    </row>
    <row r="27" spans="1:9" x14ac:dyDescent="0.25">
      <c r="D27" s="26"/>
      <c r="E27" s="300" t="s">
        <v>109</v>
      </c>
      <c r="F27" s="300"/>
      <c r="G27" s="300"/>
    </row>
    <row r="28" spans="1:9" x14ac:dyDescent="0.25">
      <c r="D28" s="25"/>
      <c r="E28" s="26"/>
      <c r="F28" s="26"/>
    </row>
    <row r="29" spans="1:9" x14ac:dyDescent="0.25">
      <c r="D29" s="25"/>
      <c r="E29" s="26"/>
      <c r="F29" s="26"/>
    </row>
    <row r="30" spans="1:9" x14ac:dyDescent="0.25">
      <c r="D30" s="25"/>
      <c r="E30" s="25"/>
      <c r="F30" s="25"/>
    </row>
    <row r="31" spans="1:9" x14ac:dyDescent="0.25">
      <c r="D31" s="25"/>
      <c r="E31" s="25"/>
      <c r="F31" s="25"/>
    </row>
    <row r="32" spans="1:9" x14ac:dyDescent="0.25">
      <c r="D32" s="25"/>
    </row>
    <row r="33" spans="4:7" x14ac:dyDescent="0.25">
      <c r="D33" s="25"/>
      <c r="E33" s="25"/>
      <c r="F33" s="25"/>
    </row>
    <row r="34" spans="4:7" x14ac:dyDescent="0.25">
      <c r="D34" s="34"/>
      <c r="E34" s="301" t="s">
        <v>110</v>
      </c>
      <c r="F34" s="301"/>
      <c r="G34" s="301"/>
    </row>
  </sheetData>
  <mergeCells count="16">
    <mergeCell ref="G19:G20"/>
    <mergeCell ref="G21:G22"/>
    <mergeCell ref="G23:G24"/>
    <mergeCell ref="E27:G27"/>
    <mergeCell ref="E34:G34"/>
    <mergeCell ref="A1:F2"/>
    <mergeCell ref="A4:A11"/>
    <mergeCell ref="A12:A17"/>
    <mergeCell ref="F14:F15"/>
    <mergeCell ref="F16:F17"/>
    <mergeCell ref="F8:F10"/>
    <mergeCell ref="B19:B20"/>
    <mergeCell ref="C19:C20"/>
    <mergeCell ref="D19:D20"/>
    <mergeCell ref="E19:E20"/>
    <mergeCell ref="F19:F20"/>
  </mergeCells>
  <conditionalFormatting sqref="D4">
    <cfRule type="duplicateValues" dxfId="0" priority="1"/>
  </conditionalFormatting>
  <pageMargins left="0.59" right="0.32" top="0.25" bottom="0.5" header="0.3" footer="0.3"/>
  <pageSetup scale="50" orientation="portrait" r:id="rId1"/>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Sheet7!$G$6:$G$7</xm:f>
          </x14:formula1>
          <xm:sqref>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I9"/>
  <sheetViews>
    <sheetView workbookViewId="0">
      <selection activeCell="G16" sqref="G16"/>
    </sheetView>
  </sheetViews>
  <sheetFormatPr defaultRowHeight="15" x14ac:dyDescent="0.25"/>
  <cols>
    <col min="7" max="7" width="19.5703125" bestFit="1" customWidth="1"/>
    <col min="9" max="9" width="13.28515625" style="55" bestFit="1" customWidth="1"/>
  </cols>
  <sheetData>
    <row r="6" spans="7:9" x14ac:dyDescent="0.25">
      <c r="G6" t="s">
        <v>69</v>
      </c>
      <c r="I6" s="55" t="s">
        <v>118</v>
      </c>
    </row>
    <row r="7" spans="7:9" x14ac:dyDescent="0.25">
      <c r="G7" t="s">
        <v>111</v>
      </c>
      <c r="I7" s="55" t="s">
        <v>119</v>
      </c>
    </row>
    <row r="8" spans="7:9" x14ac:dyDescent="0.25">
      <c r="I8" s="55" t="s">
        <v>120</v>
      </c>
    </row>
    <row r="9" spans="7:9" x14ac:dyDescent="0.25">
      <c r="G9" t="s">
        <v>121</v>
      </c>
      <c r="I9" s="3">
        <v>3719064.1909379172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Bảng giá</vt:lpstr>
      <vt:lpstr>TT Thường</vt:lpstr>
      <vt:lpstr>TT sớm 40%</vt:lpstr>
      <vt:lpstr>TT sớm 65%</vt:lpstr>
      <vt:lpstr>Sheet2</vt:lpstr>
      <vt:lpstr>Sheet3</vt:lpstr>
      <vt:lpstr>Sheet7</vt:lpstr>
      <vt:lpstr>'TT sớm 65%'!Print_Area</vt:lpstr>
      <vt:lpstr>'TT Thường'!Print_Area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 Thi Hoa | BQL Parkview</dc:creator>
  <cp:lastModifiedBy>Nguyen Van Nam | NMG</cp:lastModifiedBy>
  <cp:lastPrinted>2021-06-02T08:37:29Z</cp:lastPrinted>
  <dcterms:created xsi:type="dcterms:W3CDTF">2020-05-25T03:30:35Z</dcterms:created>
  <dcterms:modified xsi:type="dcterms:W3CDTF">2021-07-01T08:19:51Z</dcterms:modified>
</cp:coreProperties>
</file>