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Ự ÁN\Bình Minh Garden\Chung cư\BMGCT\Giá\"/>
    </mc:Choice>
  </mc:AlternateContent>
  <bookViews>
    <workbookView xWindow="360" yWindow="90" windowWidth="20730" windowHeight="10800"/>
  </bookViews>
  <sheets>
    <sheet name="Bảng giá" sheetId="1" r:id="rId1"/>
    <sheet name="TT thường - DS 77" sheetId="4" r:id="rId2"/>
    <sheet name="TT sớm 40%- DS 77 " sheetId="5" r:id="rId3"/>
    <sheet name="TT sớm 65%- DS 77" sheetId="6" r:id="rId4"/>
    <sheet name="Sheet2" sheetId="2" state="hidden" r:id="rId5"/>
    <sheet name="Sheet3" sheetId="3" state="hidden" r:id="rId6"/>
    <sheet name="Sheet1" sheetId="7" state="hidden" r:id="rId7"/>
  </sheets>
  <externalReferences>
    <externalReference r:id="rId8"/>
  </externalReferences>
  <definedNames>
    <definedName name="_xlnm._FilterDatabase" localSheetId="0" hidden="1">'Bảng giá'!$A$1:$H$53</definedName>
    <definedName name="_xlnm.Print_Area" localSheetId="2">'TT sớm 40%- DS 77 '!$A$1:$H$41</definedName>
    <definedName name="_xlnm.Print_Area" localSheetId="3">'TT sớm 65%- DS 77'!$A$1:$H$42</definedName>
    <definedName name="_xlnm.Print_Area" localSheetId="1">'TT thường - DS 77'!$A$1:$I$45</definedName>
  </definedNames>
  <calcPr calcId="162913"/>
</workbook>
</file>

<file path=xl/calcChain.xml><?xml version="1.0" encoding="utf-8"?>
<calcChain xmlns="http://schemas.openxmlformats.org/spreadsheetml/2006/main">
  <c r="D10" i="6" l="1"/>
  <c r="D5" i="4" l="1"/>
  <c r="D8" i="5"/>
  <c r="D8" i="4" l="1"/>
  <c r="D14" i="6"/>
  <c r="D18" i="6"/>
  <c r="D13" i="6"/>
  <c r="D5" i="6" l="1"/>
  <c r="D6" i="6"/>
  <c r="D14" i="5"/>
  <c r="D18" i="5"/>
  <c r="D13" i="5"/>
  <c r="D6" i="5"/>
  <c r="D5" i="5"/>
  <c r="D17" i="4" l="1"/>
  <c r="D12" i="4"/>
  <c r="D13" i="4" l="1"/>
  <c r="D6" i="4"/>
  <c r="E30" i="6" l="1"/>
  <c r="F30" i="6" s="1"/>
  <c r="E11" i="6"/>
  <c r="D7" i="6"/>
  <c r="D16" i="5"/>
  <c r="E29" i="5"/>
  <c r="F29" i="5" s="1"/>
  <c r="F30" i="5"/>
  <c r="E11" i="5"/>
  <c r="D7" i="5"/>
  <c r="E33" i="4"/>
  <c r="G33" i="4" s="1"/>
  <c r="G34" i="4"/>
  <c r="E34" i="4" s="1"/>
  <c r="D7" i="4"/>
  <c r="D16" i="6" l="1"/>
  <c r="D17" i="6" s="1"/>
  <c r="D19" i="6"/>
  <c r="D15" i="4"/>
  <c r="D16" i="4" s="1"/>
  <c r="D18" i="4"/>
  <c r="D21" i="6"/>
  <c r="D22" i="6" s="1"/>
  <c r="E30" i="5"/>
  <c r="D17" i="5"/>
  <c r="F28" i="5"/>
  <c r="G32" i="4"/>
  <c r="E32" i="4" s="1"/>
  <c r="D8" i="6"/>
  <c r="D10" i="4" l="1"/>
  <c r="D20" i="6"/>
  <c r="D19" i="4"/>
  <c r="E28" i="5"/>
  <c r="D10" i="5" l="1"/>
  <c r="D19" i="5"/>
  <c r="D20" i="5" s="1"/>
  <c r="F4" i="6"/>
  <c r="D9" i="6" s="1"/>
  <c r="D11" i="6" s="1"/>
  <c r="D12" i="6" s="1"/>
  <c r="D15" i="6" s="1"/>
  <c r="E28" i="6" l="1"/>
  <c r="D23" i="6"/>
  <c r="D24" i="6" s="1"/>
  <c r="F4" i="5"/>
  <c r="D9" i="5" s="1"/>
  <c r="F4" i="4"/>
  <c r="D9" i="4" s="1"/>
  <c r="D11" i="4" s="1"/>
  <c r="F28" i="6"/>
  <c r="E29" i="6" l="1"/>
  <c r="F29" i="6" s="1"/>
  <c r="D29" i="6" s="1"/>
  <c r="G25" i="4"/>
  <c r="G28" i="4"/>
  <c r="G30" i="4"/>
  <c r="G29" i="4"/>
  <c r="D32" i="4"/>
  <c r="F32" i="4" s="1"/>
  <c r="G26" i="4"/>
  <c r="G27" i="4"/>
  <c r="D20" i="4"/>
  <c r="D34" i="4"/>
  <c r="F34" i="4" s="1"/>
  <c r="D14" i="4"/>
  <c r="D11" i="5"/>
  <c r="D12" i="5" s="1"/>
  <c r="F31" i="6"/>
  <c r="D31" i="6" s="1"/>
  <c r="D28" i="6"/>
  <c r="E31" i="6" l="1"/>
  <c r="E32" i="6" s="1"/>
  <c r="E26" i="5"/>
  <c r="D28" i="5"/>
  <c r="D30" i="5"/>
  <c r="D15" i="5"/>
  <c r="D21" i="5"/>
  <c r="E27" i="5" s="1"/>
  <c r="F27" i="5" s="1"/>
  <c r="D27" i="5" s="1"/>
  <c r="E27" i="4"/>
  <c r="F27" i="4" s="1"/>
  <c r="E30" i="4"/>
  <c r="F30" i="4" s="1"/>
  <c r="E25" i="4"/>
  <c r="F25" i="4" s="1"/>
  <c r="D21" i="4"/>
  <c r="G31" i="4"/>
  <c r="E26" i="4"/>
  <c r="F26" i="4" s="1"/>
  <c r="E29" i="4"/>
  <c r="F29" i="4" s="1"/>
  <c r="E28" i="4"/>
  <c r="F28" i="4" s="1"/>
  <c r="F32" i="6"/>
  <c r="F33" i="6" s="1"/>
  <c r="D32" i="6"/>
  <c r="E31" i="5" l="1"/>
  <c r="D22" i="5"/>
  <c r="D31" i="4"/>
  <c r="D35" i="4" s="1"/>
  <c r="E31" i="4"/>
  <c r="E35" i="4" s="1"/>
  <c r="G35" i="4"/>
  <c r="G36" i="4" s="1"/>
  <c r="D26" i="5"/>
  <c r="D31" i="5" s="1"/>
  <c r="F26" i="5"/>
  <c r="F31" i="5" s="1"/>
  <c r="F32" i="5" s="1"/>
  <c r="F31" i="4" l="1"/>
  <c r="F35" i="4" s="1"/>
</calcChain>
</file>

<file path=xl/sharedStrings.xml><?xml version="1.0" encoding="utf-8"?>
<sst xmlns="http://schemas.openxmlformats.org/spreadsheetml/2006/main" count="346" uniqueCount="173">
  <si>
    <t>Mã căn</t>
  </si>
  <si>
    <t>STT</t>
  </si>
  <si>
    <t>Đơn giá (VNĐ/m2)</t>
  </si>
  <si>
    <t>Tổng giá trị căn hộ (VNĐ)</t>
  </si>
  <si>
    <t>Diện tích thông thủy (m2)</t>
  </si>
  <si>
    <t>Diện tích tim tường (m2)</t>
  </si>
  <si>
    <t>BMG.0902B</t>
  </si>
  <si>
    <t>BMG.0907B</t>
  </si>
  <si>
    <t>BMG.0908B</t>
  </si>
  <si>
    <t>BMG.0911B</t>
  </si>
  <si>
    <t>BMG.0501B</t>
  </si>
  <si>
    <t>BMG.0502B</t>
  </si>
  <si>
    <t>BMG.0504B</t>
  </si>
  <si>
    <t>BMG.0505B</t>
  </si>
  <si>
    <t>BMG.0507B</t>
  </si>
  <si>
    <t>BMG.0508B</t>
  </si>
  <si>
    <t>BMG.0509B</t>
  </si>
  <si>
    <t>BMG.0511B</t>
  </si>
  <si>
    <t>BMG.0701B</t>
  </si>
  <si>
    <t>BMG.0703B</t>
  </si>
  <si>
    <t>BMG.0704B</t>
  </si>
  <si>
    <t>BMG.0705B</t>
  </si>
  <si>
    <t>BMG.0707B</t>
  </si>
  <si>
    <t>BMG.0708B</t>
  </si>
  <si>
    <t>BMG.0709B</t>
  </si>
  <si>
    <t>BMG.0711B</t>
  </si>
  <si>
    <t>BMG.0401B</t>
  </si>
  <si>
    <t>BMG.0402B</t>
  </si>
  <si>
    <t>BMG.0403B</t>
  </si>
  <si>
    <t>BMG.0404B</t>
  </si>
  <si>
    <t>BMG.0405B</t>
  </si>
  <si>
    <t>BMG.0406B</t>
  </si>
  <si>
    <t>BMG.0407B</t>
  </si>
  <si>
    <t>BMG.0408B</t>
  </si>
  <si>
    <t>BMG.0409B</t>
  </si>
  <si>
    <t>BMG.0411B</t>
  </si>
  <si>
    <t>BMG.0802B</t>
  </si>
  <si>
    <t>BMG.0803B</t>
  </si>
  <si>
    <t>BMG.0804B</t>
  </si>
  <si>
    <t>BMG.0805B</t>
  </si>
  <si>
    <t>BMG.0806B</t>
  </si>
  <si>
    <t>BMG.0807B</t>
  </si>
  <si>
    <t>BMG.0808B</t>
  </si>
  <si>
    <t>BMG.0809B</t>
  </si>
  <si>
    <t>BMG.0810B</t>
  </si>
  <si>
    <t>BMG.0811B</t>
  </si>
  <si>
    <t>BẢNG TÍNH GIÁ DỰ ÁN BÌNH MINH CAO TẦNG
(Dành cho Khách hàng Thanh toán tiến độ thông thường)</t>
  </si>
  <si>
    <t>Nội dung</t>
  </si>
  <si>
    <t>Chương trình</t>
  </si>
  <si>
    <t>Ghi chú</t>
  </si>
  <si>
    <t>Giá đến tay khách hàng</t>
  </si>
  <si>
    <t>Ngày cọc</t>
  </si>
  <si>
    <t>Gía niêm yết (đã bao gồm VAT chưa bao gồm KPBT, phí, lệ phí khác)</t>
  </si>
  <si>
    <t>Vay NH</t>
  </si>
  <si>
    <t>TT tiến độ thường</t>
  </si>
  <si>
    <t>Tổng giá bán căn hộ sau chiết khấu (đã bao gồm VAT chưa bao gồm KPBT,phí,lệ phí khác)</t>
  </si>
  <si>
    <t>Diễn giải chi tiết trên HĐMB
CIV-CRE</t>
  </si>
  <si>
    <t>Giá HĐMB CIV- CRE (đã bao gồm VAT chưa bao gồm KPBT,phí,lệ phí khác)</t>
  </si>
  <si>
    <t>Kinh phí bảo trì</t>
  </si>
  <si>
    <t>Chênh lệch (7-8)</t>
  </si>
  <si>
    <t>Số tiền CRE đã TT cho CIV (8*70%)</t>
  </si>
  <si>
    <t>Số tiền CRE còn phải TT cho CIV (8-11)</t>
  </si>
  <si>
    <t>Diễn giải chi tiết trên VBCN
CRE-BM</t>
  </si>
  <si>
    <t>Tổng giá trị căn hộ BM nhận CN</t>
  </si>
  <si>
    <t>Chênh lệch (13-8)</t>
  </si>
  <si>
    <t>Diễn giải chi tiết trên VBCN
BM-KH</t>
  </si>
  <si>
    <t>Chênh lệch (16-11)</t>
  </si>
  <si>
    <t>Đợt</t>
  </si>
  <si>
    <t>Tỷ lệ (%)</t>
  </si>
  <si>
    <t>Vốn tự có</t>
  </si>
  <si>
    <t>Vốn tự có/NHGN</t>
  </si>
  <si>
    <t>Tổng (VNĐ)</t>
  </si>
  <si>
    <t>Thời hạn thanh toán</t>
  </si>
  <si>
    <t>Đơn vị thanh toán</t>
  </si>
  <si>
    <t>Đợt 1</t>
  </si>
  <si>
    <t>Trước hoặc ngay tại thời điểm ký VBCN</t>
  </si>
  <si>
    <t>TT cho Bình Minh theo VBCN</t>
  </si>
  <si>
    <t>Đợt 2</t>
  </si>
  <si>
    <t>Trong vòng  60 ngày kể từ ngày đến hạn đợt 1</t>
  </si>
  <si>
    <t>Đợt 3</t>
  </si>
  <si>
    <t>Đợt 4</t>
  </si>
  <si>
    <t>Đợt 5</t>
  </si>
  <si>
    <t>Đợt 6</t>
  </si>
  <si>
    <t>Khi có Thông báo bàn giao căn hộ</t>
  </si>
  <si>
    <t>TT cho CIV theo HĐMB</t>
  </si>
  <si>
    <t>2% kinh phí bảo trì</t>
  </si>
  <si>
    <t>Đợt 7</t>
  </si>
  <si>
    <t>Khi có Thông báo nộp hồ sơ làm GCN</t>
  </si>
  <si>
    <t>TỔNG CỘNG</t>
  </si>
  <si>
    <t>Giá chưa KPBT</t>
  </si>
  <si>
    <t>NGƯỜI LẬP BẢNG</t>
  </si>
  <si>
    <t>NGUYỄN THỊ HỒNG NHUNG</t>
  </si>
  <si>
    <t>BẢNG TÍNH GIÁ DỰ ÁN BÌNH MINH CAO TẦNG
(Dành cho Khách hàng Thanh toán tiến độ sớm 40%)</t>
  </si>
  <si>
    <t>TT sớm 40%</t>
  </si>
  <si>
    <t>Chiết khấu thanh toán</t>
  </si>
  <si>
    <t>Tổng giá trị CH chênh lệch với BM</t>
  </si>
  <si>
    <t>Tổng giá trị VBCN CRE - BM</t>
  </si>
  <si>
    <t>Tổng giá trị VBCN</t>
  </si>
  <si>
    <t>Trong vòng 30 ngày kể từ ngày đến hạn đợt 1</t>
  </si>
  <si>
    <t>BẢNG TÍNH GIÁ DỰ ÁN BÌNH MINH CAO TẦNG
(Dành cho Khách hàng Thanh toán tiến độ sớm 65%)</t>
  </si>
  <si>
    <t>TT sớm 65%</t>
  </si>
  <si>
    <t>Tổng số tiền BM đã thanh toán cho CIV</t>
  </si>
  <si>
    <t>Số tiền BM còn phải thanh toán cho CIV</t>
  </si>
  <si>
    <t>Chênh lệch (7-13)</t>
  </si>
  <si>
    <t>Tổng giá trị VBCN BM- KH</t>
  </si>
  <si>
    <t xml:space="preserve">Kinh phí bảo trì </t>
  </si>
  <si>
    <t>Giá trị HĐMB CIV - CRE (Giảm 18%)</t>
  </si>
  <si>
    <t>GTCH CRE với BM (Giảm 16.5%)</t>
  </si>
  <si>
    <t>Trong ds 77 căn loại hình 3 cty</t>
  </si>
  <si>
    <t>Không Vay NH</t>
  </si>
  <si>
    <t>Tổng giá trị VBCN  CRE-BM (11+14)</t>
  </si>
  <si>
    <t>Tổng giá trị VBCN BM-KH (7-12)</t>
  </si>
  <si>
    <t>Đợt 8</t>
  </si>
  <si>
    <t>Đợt 9</t>
  </si>
  <si>
    <t>Trong vòng 120 ngày kể từ ngày đến hạn đợt 1</t>
  </si>
  <si>
    <t>Trong vòng 150 ngày kể từ ngày đến hạn đợt 1</t>
  </si>
  <si>
    <t>Trong vòng 180 ngày kể từ ngày đến hạn đợt 1</t>
  </si>
  <si>
    <t>Trong vòng 210 ngày kể từ ngày đến hạn đợt 1</t>
  </si>
  <si>
    <t>Trong vòng 240 ngày kể từ ngày đến hạn đợt 1</t>
  </si>
  <si>
    <t>Qùa tặng điều hòa</t>
  </si>
  <si>
    <t>Căn hộ số</t>
  </si>
  <si>
    <t>Qùa tặng nội thất</t>
  </si>
  <si>
    <t>0401B</t>
  </si>
  <si>
    <t>01</t>
  </si>
  <si>
    <t>0402B</t>
  </si>
  <si>
    <t>02</t>
  </si>
  <si>
    <t>0403B</t>
  </si>
  <si>
    <t>03</t>
  </si>
  <si>
    <t>0404B</t>
  </si>
  <si>
    <t>04</t>
  </si>
  <si>
    <t>0405B</t>
  </si>
  <si>
    <t>05</t>
  </si>
  <si>
    <t>0406B</t>
  </si>
  <si>
    <t>06</t>
  </si>
  <si>
    <t>0407B</t>
  </si>
  <si>
    <t>07</t>
  </si>
  <si>
    <t>0408B</t>
  </si>
  <si>
    <t>08</t>
  </si>
  <si>
    <t>0409B</t>
  </si>
  <si>
    <t>09</t>
  </si>
  <si>
    <t>0411B</t>
  </si>
  <si>
    <t>11</t>
  </si>
  <si>
    <t>0501B</t>
  </si>
  <si>
    <t>0502B</t>
  </si>
  <si>
    <t>0504B</t>
  </si>
  <si>
    <t>0505B</t>
  </si>
  <si>
    <t>0507B</t>
  </si>
  <si>
    <t>0508B</t>
  </si>
  <si>
    <t>0509B</t>
  </si>
  <si>
    <t>0511B</t>
  </si>
  <si>
    <t>0701B</t>
  </si>
  <si>
    <t>0703B</t>
  </si>
  <si>
    <t>0704B</t>
  </si>
  <si>
    <t>0705B</t>
  </si>
  <si>
    <t>0707B</t>
  </si>
  <si>
    <t>0708B</t>
  </si>
  <si>
    <t>0709B</t>
  </si>
  <si>
    <t>0711B</t>
  </si>
  <si>
    <t>0802B</t>
  </si>
  <si>
    <t>0803B</t>
  </si>
  <si>
    <t>0804B</t>
  </si>
  <si>
    <t>0805B</t>
  </si>
  <si>
    <t>0806B</t>
  </si>
  <si>
    <t>0807B</t>
  </si>
  <si>
    <t>0808B</t>
  </si>
  <si>
    <t>0809B</t>
  </si>
  <si>
    <t>0810B</t>
  </si>
  <si>
    <t>10</t>
  </si>
  <si>
    <t>0811B</t>
  </si>
  <si>
    <t>0902B</t>
  </si>
  <si>
    <t>0907B</t>
  </si>
  <si>
    <t>0908B</t>
  </si>
  <si>
    <t>0911B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</si>
</sst>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_);_(* \(#,##0\);_(* &quot;-&quot;??_);_(@_)"/>
    <numFmt numFmtId="165" formatCode="_-* #,##0.00\ _₫_-;\-* #,##0.00\ _₫_-;_-* &quot;-&quot;??\ _₫_-;_-@_-"/>
    <numFmt numFmtId="166" formatCode="_-* #,##0\ _₫_-;\-* #,##0\ _₫_-;_-* &quot;-&quot;??\ _₫_-;_-@_-"/>
    <numFmt numFmtId="167" formatCode="0.0%"/>
    <numFmt numFmtId="168" formatCode="_(* #,##0.0_);_(* \(#,##0.0\);_(* &quot;-&quot;?_);_(@_)"/>
  </numFmts>
  <fonts count="10"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1"/>
      <color theme="1"/>
      <name val="Calibri"/>
      <family val="2"/>
      <charset val="163"/>
      <scheme val="minor"/>
    </font>
    <font>
      <b/>
      <sz val="16"/>
      <color theme="1"/>
      <name val="Times New Roman"/>
      <family val="1"/>
    </font>
    <font>
      <sz val="12"/>
      <color theme="1"/>
      <name val="Times New Roman"/>
      <family val="1"/>
    </font>
    <font>
      <b/>
      <sz val="12"/>
      <color theme="1"/>
      <name val="Times New Roman"/>
      <family val="1"/>
    </font>
    <font>
      <i/>
      <sz val="12"/>
      <color theme="1"/>
      <name val="Times New Roman"/>
      <family val="1"/>
    </font>
    <font>
      <b/>
      <i/>
      <sz val="12"/>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1" fillId="0" borderId="0"/>
    <xf numFmtId="165" fontId="1" fillId="0" borderId="0" applyFont="0" applyFill="0" applyBorder="0" applyAlignment="0" applyProtection="0"/>
  </cellStyleXfs>
  <cellXfs count="147">
    <xf numFmtId="0" fontId="0" fillId="0" borderId="0" xfId="0"/>
    <xf numFmtId="0" fontId="3" fillId="0" borderId="1" xfId="0" applyFont="1" applyFill="1" applyBorder="1"/>
    <xf numFmtId="0" fontId="3" fillId="0" borderId="1" xfId="0" applyFont="1" applyFill="1" applyBorder="1" applyAlignment="1">
      <alignment horizontal="center"/>
    </xf>
    <xf numFmtId="164" fontId="3" fillId="0" borderId="1" xfId="1" applyNumberFormat="1" applyFont="1" applyFill="1" applyBorder="1"/>
    <xf numFmtId="164" fontId="0" fillId="0" borderId="0" xfId="1" applyNumberFormat="1" applyFont="1"/>
    <xf numFmtId="0" fontId="6" fillId="0" borderId="0" xfId="2" applyFont="1"/>
    <xf numFmtId="0" fontId="7" fillId="0" borderId="1" xfId="2" applyFont="1" applyBorder="1" applyAlignment="1">
      <alignment horizontal="center" vertical="center"/>
    </xf>
    <xf numFmtId="166" fontId="7" fillId="0" borderId="1" xfId="3" applyNumberFormat="1" applyFont="1" applyBorder="1" applyAlignment="1">
      <alignment horizontal="center" vertical="center"/>
    </xf>
    <xf numFmtId="0" fontId="7" fillId="0" borderId="1" xfId="2" applyFont="1" applyBorder="1" applyAlignment="1">
      <alignment horizontal="center" vertical="center" wrapText="1"/>
    </xf>
    <xf numFmtId="0" fontId="6" fillId="0" borderId="1" xfId="2" applyFont="1" applyBorder="1"/>
    <xf numFmtId="166" fontId="6" fillId="0" borderId="0" xfId="3" applyNumberFormat="1" applyFont="1"/>
    <xf numFmtId="0" fontId="6" fillId="0" borderId="1" xfId="2" applyFont="1" applyBorder="1" applyAlignment="1">
      <alignment horizontal="center" vertical="center" wrapText="1"/>
    </xf>
    <xf numFmtId="0" fontId="7" fillId="2" borderId="1" xfId="2" applyFont="1" applyFill="1" applyBorder="1" applyAlignment="1">
      <alignment horizontal="center" vertical="center" wrapText="1"/>
    </xf>
    <xf numFmtId="0" fontId="7" fillId="2" borderId="1" xfId="2" applyFont="1" applyFill="1" applyBorder="1" applyAlignment="1">
      <alignment horizontal="center" vertical="center"/>
    </xf>
    <xf numFmtId="0" fontId="6" fillId="0" borderId="1" xfId="2" applyFont="1" applyBorder="1" applyAlignment="1">
      <alignment vertical="center"/>
    </xf>
    <xf numFmtId="165" fontId="6" fillId="0" borderId="1" xfId="3" applyNumberFormat="1" applyFont="1" applyBorder="1" applyAlignment="1">
      <alignment horizontal="right" vertical="center" wrapText="1"/>
    </xf>
    <xf numFmtId="0" fontId="6" fillId="0" borderId="1" xfId="2" applyFont="1" applyBorder="1" applyAlignment="1">
      <alignment horizontal="center" vertical="center"/>
    </xf>
    <xf numFmtId="166" fontId="6" fillId="0" borderId="1" xfId="3" applyNumberFormat="1" applyFont="1" applyBorder="1" applyAlignment="1">
      <alignment horizontal="right" vertical="center" wrapText="1"/>
    </xf>
    <xf numFmtId="14" fontId="6" fillId="0" borderId="1" xfId="3" applyNumberFormat="1" applyFont="1" applyBorder="1" applyAlignment="1">
      <alignment horizontal="right" vertical="center" wrapText="1"/>
    </xf>
    <xf numFmtId="0" fontId="6" fillId="0" borderId="1" xfId="2" applyFont="1" applyBorder="1" applyAlignment="1">
      <alignment vertical="center" wrapText="1"/>
    </xf>
    <xf numFmtId="9" fontId="6" fillId="0" borderId="1" xfId="4" applyFont="1" applyBorder="1" applyAlignment="1">
      <alignment horizontal="left" vertical="center"/>
    </xf>
    <xf numFmtId="0" fontId="7" fillId="0" borderId="1" xfId="2" applyFont="1" applyBorder="1" applyAlignment="1">
      <alignment vertical="center" wrapText="1"/>
    </xf>
    <xf numFmtId="166" fontId="7" fillId="0" borderId="1" xfId="3" applyNumberFormat="1" applyFont="1" applyFill="1" applyBorder="1" applyAlignment="1">
      <alignment horizontal="right" vertical="center" wrapText="1"/>
    </xf>
    <xf numFmtId="0" fontId="6" fillId="3" borderId="1" xfId="2" applyFont="1" applyFill="1" applyBorder="1" applyAlignment="1">
      <alignment horizontal="center" vertical="center" wrapText="1"/>
    </xf>
    <xf numFmtId="0" fontId="6" fillId="3" borderId="1" xfId="2" applyFont="1" applyFill="1" applyBorder="1" applyAlignment="1">
      <alignment vertical="center" wrapText="1"/>
    </xf>
    <xf numFmtId="166" fontId="6" fillId="3" borderId="1" xfId="3" applyNumberFormat="1" applyFont="1" applyFill="1" applyBorder="1" applyAlignment="1">
      <alignment horizontal="right" vertical="center" wrapText="1"/>
    </xf>
    <xf numFmtId="167" fontId="6" fillId="3" borderId="1" xfId="2" applyNumberFormat="1" applyFont="1" applyFill="1" applyBorder="1" applyAlignment="1">
      <alignment horizontal="center" vertical="center"/>
    </xf>
    <xf numFmtId="0" fontId="6" fillId="3" borderId="1" xfId="2" applyFont="1" applyFill="1" applyBorder="1"/>
    <xf numFmtId="43" fontId="6" fillId="0" borderId="0" xfId="2" applyNumberFormat="1" applyFont="1"/>
    <xf numFmtId="9" fontId="6" fillId="3" borderId="1" xfId="2" applyNumberFormat="1" applyFont="1" applyFill="1" applyBorder="1" applyAlignment="1">
      <alignment horizontal="center" vertical="center"/>
    </xf>
    <xf numFmtId="43" fontId="6" fillId="0" borderId="0" xfId="3" applyNumberFormat="1" applyFont="1"/>
    <xf numFmtId="167" fontId="6" fillId="3" borderId="1" xfId="4" applyNumberFormat="1" applyFont="1" applyFill="1" applyBorder="1" applyAlignment="1">
      <alignment horizontal="center" vertical="center"/>
    </xf>
    <xf numFmtId="9" fontId="6" fillId="3" borderId="1" xfId="2" applyNumberFormat="1" applyFont="1" applyFill="1" applyBorder="1" applyAlignment="1"/>
    <xf numFmtId="9" fontId="6" fillId="3" borderId="1" xfId="2" applyNumberFormat="1" applyFont="1" applyFill="1" applyBorder="1" applyAlignment="1">
      <alignment horizontal="center"/>
    </xf>
    <xf numFmtId="0" fontId="6" fillId="4" borderId="1" xfId="2" applyFont="1" applyFill="1" applyBorder="1" applyAlignment="1">
      <alignment horizontal="center" vertical="center" wrapText="1"/>
    </xf>
    <xf numFmtId="0" fontId="6" fillId="4" borderId="1" xfId="2" applyFont="1" applyFill="1" applyBorder="1" applyAlignment="1">
      <alignment vertical="center" wrapText="1"/>
    </xf>
    <xf numFmtId="166" fontId="6" fillId="4" borderId="1" xfId="3" applyNumberFormat="1" applyFont="1" applyFill="1" applyBorder="1" applyAlignment="1">
      <alignment horizontal="right" vertical="center" wrapText="1"/>
    </xf>
    <xf numFmtId="167" fontId="6" fillId="4" borderId="1" xfId="2" applyNumberFormat="1" applyFont="1" applyFill="1" applyBorder="1" applyAlignment="1">
      <alignment horizontal="center" vertical="center"/>
    </xf>
    <xf numFmtId="0" fontId="6" fillId="4" borderId="1" xfId="2" applyFont="1" applyFill="1" applyBorder="1"/>
    <xf numFmtId="167" fontId="6" fillId="4" borderId="1" xfId="4" applyNumberFormat="1" applyFont="1" applyFill="1" applyBorder="1" applyAlignment="1">
      <alignment horizontal="center" vertical="center"/>
    </xf>
    <xf numFmtId="166" fontId="6" fillId="0" borderId="0" xfId="2" applyNumberFormat="1" applyFont="1"/>
    <xf numFmtId="9" fontId="6" fillId="4" borderId="1" xfId="2" applyNumberFormat="1" applyFont="1" applyFill="1" applyBorder="1" applyAlignment="1"/>
    <xf numFmtId="0" fontId="6" fillId="5" borderId="1" xfId="2" applyFont="1" applyFill="1" applyBorder="1" applyAlignment="1">
      <alignment horizontal="center" vertical="center" wrapText="1"/>
    </xf>
    <xf numFmtId="0" fontId="6" fillId="5" borderId="1" xfId="2" applyFont="1" applyFill="1" applyBorder="1" applyAlignment="1">
      <alignment vertical="center" wrapText="1"/>
    </xf>
    <xf numFmtId="164" fontId="6" fillId="5" borderId="1" xfId="3" applyNumberFormat="1" applyFont="1" applyFill="1" applyBorder="1" applyAlignment="1">
      <alignment horizontal="right" vertical="center" wrapText="1"/>
    </xf>
    <xf numFmtId="167" fontId="6" fillId="5" borderId="1" xfId="4" applyNumberFormat="1" applyFont="1" applyFill="1" applyBorder="1" applyAlignment="1">
      <alignment horizontal="center" vertical="center"/>
    </xf>
    <xf numFmtId="9" fontId="6" fillId="5" borderId="1" xfId="2" applyNumberFormat="1" applyFont="1" applyFill="1" applyBorder="1" applyAlignment="1"/>
    <xf numFmtId="0" fontId="6" fillId="5" borderId="1" xfId="5" applyFont="1" applyFill="1" applyBorder="1" applyAlignment="1">
      <alignment vertical="center" wrapText="1"/>
    </xf>
    <xf numFmtId="9" fontId="6" fillId="5" borderId="1" xfId="2" applyNumberFormat="1" applyFont="1" applyFill="1" applyBorder="1" applyAlignment="1">
      <alignment horizontal="center" vertical="center"/>
    </xf>
    <xf numFmtId="164" fontId="6" fillId="5" borderId="1" xfId="2" applyNumberFormat="1" applyFont="1" applyFill="1" applyBorder="1" applyAlignment="1">
      <alignment horizontal="left" vertical="center"/>
    </xf>
    <xf numFmtId="0" fontId="6" fillId="0" borderId="0" xfId="2" applyFont="1" applyBorder="1" applyAlignment="1">
      <alignment horizontal="center"/>
    </xf>
    <xf numFmtId="0" fontId="6" fillId="0" borderId="0" xfId="2" applyFont="1" applyBorder="1"/>
    <xf numFmtId="166" fontId="6" fillId="0" borderId="0" xfId="3" applyNumberFormat="1" applyFont="1" applyBorder="1" applyAlignment="1">
      <alignment horizontal="right"/>
    </xf>
    <xf numFmtId="0" fontId="6" fillId="0" borderId="1" xfId="2" applyFont="1" applyFill="1" applyBorder="1" applyAlignment="1">
      <alignment horizontal="center" vertical="center" wrapText="1"/>
    </xf>
    <xf numFmtId="9" fontId="6" fillId="0" borderId="1" xfId="2" applyNumberFormat="1" applyFont="1" applyFill="1" applyBorder="1" applyAlignment="1">
      <alignment horizontal="center" vertical="center" wrapText="1"/>
    </xf>
    <xf numFmtId="166" fontId="6" fillId="0" borderId="1" xfId="3" applyNumberFormat="1" applyFont="1" applyFill="1" applyBorder="1" applyAlignment="1">
      <alignment horizontal="center" vertical="center" wrapText="1"/>
    </xf>
    <xf numFmtId="166" fontId="6" fillId="0" borderId="1" xfId="6" applyNumberFormat="1" applyFont="1" applyFill="1" applyBorder="1" applyAlignment="1">
      <alignment horizontal="left" vertical="center" wrapText="1"/>
    </xf>
    <xf numFmtId="10" fontId="6" fillId="0" borderId="1" xfId="3" applyNumberFormat="1" applyFont="1" applyFill="1" applyBorder="1" applyAlignment="1">
      <alignment horizontal="center" vertical="center" wrapText="1"/>
    </xf>
    <xf numFmtId="164" fontId="6" fillId="0" borderId="1" xfId="3" applyNumberFormat="1" applyFont="1" applyFill="1" applyBorder="1" applyAlignment="1">
      <alignment horizontal="center" vertical="center" wrapText="1"/>
    </xf>
    <xf numFmtId="166" fontId="6" fillId="0" borderId="1" xfId="6" applyNumberFormat="1" applyFont="1" applyFill="1" applyBorder="1" applyAlignment="1">
      <alignment horizontal="left" vertical="center" wrapText="1"/>
    </xf>
    <xf numFmtId="166" fontId="6" fillId="0" borderId="1" xfId="2"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9" fontId="7" fillId="2" borderId="1" xfId="2" applyNumberFormat="1" applyFont="1" applyFill="1" applyBorder="1" applyAlignment="1">
      <alignment horizontal="center" vertical="center" wrapText="1"/>
    </xf>
    <xf numFmtId="166" fontId="7" fillId="2" borderId="1" xfId="3" applyNumberFormat="1" applyFont="1" applyFill="1" applyBorder="1" applyAlignment="1">
      <alignment horizontal="center" vertical="center" wrapText="1"/>
    </xf>
    <xf numFmtId="166" fontId="6" fillId="2" borderId="1" xfId="6" applyNumberFormat="1" applyFont="1" applyFill="1" applyBorder="1" applyAlignment="1">
      <alignment horizontal="center" vertical="center" wrapText="1"/>
    </xf>
    <xf numFmtId="0" fontId="6" fillId="2" borderId="6" xfId="2" applyFont="1" applyFill="1" applyBorder="1"/>
    <xf numFmtId="167" fontId="6" fillId="0" borderId="0" xfId="4" applyNumberFormat="1" applyFont="1"/>
    <xf numFmtId="0" fontId="6" fillId="0" borderId="0" xfId="2" applyFont="1" applyAlignment="1">
      <alignment horizontal="center"/>
    </xf>
    <xf numFmtId="0" fontId="7" fillId="0" borderId="0" xfId="2" applyFont="1" applyAlignment="1">
      <alignment horizontal="center" vertical="center"/>
    </xf>
    <xf numFmtId="0" fontId="7" fillId="0" borderId="0" xfId="2" applyFont="1" applyAlignment="1">
      <alignment vertical="center"/>
    </xf>
    <xf numFmtId="166" fontId="6" fillId="0" borderId="0" xfId="3" applyNumberFormat="1" applyFont="1" applyAlignment="1">
      <alignment horizontal="center"/>
    </xf>
    <xf numFmtId="168" fontId="6" fillId="0" borderId="0" xfId="2" applyNumberFormat="1" applyFont="1" applyAlignment="1">
      <alignment horizontal="center"/>
    </xf>
    <xf numFmtId="0" fontId="9" fillId="0" borderId="0" xfId="2" applyFont="1" applyAlignment="1">
      <alignment horizontal="center"/>
    </xf>
    <xf numFmtId="166" fontId="6" fillId="0" borderId="0" xfId="3" applyNumberFormat="1" applyFont="1" applyAlignment="1">
      <alignment horizontal="right"/>
    </xf>
    <xf numFmtId="0" fontId="7" fillId="0" borderId="1" xfId="2" applyFont="1" applyFill="1" applyBorder="1" applyAlignment="1">
      <alignment horizontal="center" vertical="center" wrapText="1"/>
    </xf>
    <xf numFmtId="0" fontId="7" fillId="0" borderId="1" xfId="2" applyFont="1" applyFill="1" applyBorder="1" applyAlignment="1">
      <alignment horizontal="center" vertical="center"/>
    </xf>
    <xf numFmtId="9" fontId="6" fillId="0" borderId="0" xfId="2" applyNumberFormat="1" applyFont="1"/>
    <xf numFmtId="10" fontId="6" fillId="0" borderId="0" xfId="2" applyNumberFormat="1" applyFont="1"/>
    <xf numFmtId="167" fontId="6" fillId="0" borderId="1" xfId="3" applyNumberFormat="1" applyFont="1" applyFill="1" applyBorder="1" applyAlignment="1">
      <alignment horizontal="center" vertical="center" wrapText="1"/>
    </xf>
    <xf numFmtId="164" fontId="6" fillId="0" borderId="1" xfId="2" applyNumberFormat="1" applyFont="1" applyFill="1" applyBorder="1" applyAlignment="1">
      <alignment horizontal="center" vertical="center" wrapText="1"/>
    </xf>
    <xf numFmtId="10" fontId="6" fillId="0" borderId="1" xfId="2" applyNumberFormat="1" applyFont="1" applyBorder="1" applyAlignment="1">
      <alignment horizontal="center" vertical="center" wrapText="1"/>
    </xf>
    <xf numFmtId="166" fontId="6" fillId="0" borderId="10" xfId="6" applyNumberFormat="1" applyFont="1" applyBorder="1" applyAlignment="1">
      <alignment horizontal="left" vertical="center" wrapText="1"/>
    </xf>
    <xf numFmtId="9" fontId="7" fillId="2" borderId="1" xfId="4" applyFont="1" applyFill="1" applyBorder="1" applyAlignment="1">
      <alignment horizontal="center" vertical="center" wrapText="1"/>
    </xf>
    <xf numFmtId="166" fontId="6" fillId="0" borderId="0" xfId="2" applyNumberFormat="1" applyFont="1" applyAlignment="1">
      <alignment horizontal="center"/>
    </xf>
    <xf numFmtId="10" fontId="7" fillId="0" borderId="0" xfId="2" applyNumberFormat="1" applyFont="1" applyAlignment="1">
      <alignment horizontal="center" vertical="center" wrapText="1"/>
    </xf>
    <xf numFmtId="166" fontId="7" fillId="0" borderId="0" xfId="2" applyNumberFormat="1" applyFont="1" applyAlignment="1">
      <alignment vertical="center"/>
    </xf>
    <xf numFmtId="9" fontId="6" fillId="0" borderId="1" xfId="4" applyFont="1" applyBorder="1" applyAlignment="1">
      <alignment horizontal="center" vertical="center"/>
    </xf>
    <xf numFmtId="167" fontId="6" fillId="0" borderId="7" xfId="4" applyNumberFormat="1" applyFont="1" applyBorder="1" applyAlignment="1">
      <alignment horizontal="center" vertical="center" wrapText="1"/>
    </xf>
    <xf numFmtId="166" fontId="6" fillId="0" borderId="0" xfId="3" quotePrefix="1" applyNumberFormat="1" applyFont="1"/>
    <xf numFmtId="167" fontId="6" fillId="0" borderId="1" xfId="2" applyNumberFormat="1" applyFont="1" applyFill="1" applyBorder="1" applyAlignment="1">
      <alignment horizontal="center" vertical="center" wrapText="1"/>
    </xf>
    <xf numFmtId="166" fontId="6" fillId="0" borderId="10" xfId="6" applyNumberFormat="1" applyFont="1" applyBorder="1" applyAlignment="1">
      <alignment vertical="center" wrapText="1"/>
    </xf>
    <xf numFmtId="9" fontId="6" fillId="0" borderId="1" xfId="1" applyNumberFormat="1" applyFont="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0" fontId="3" fillId="0" borderId="0" xfId="0" applyFont="1"/>
    <xf numFmtId="164" fontId="3" fillId="0" borderId="0" xfId="0" applyNumberFormat="1" applyFont="1"/>
    <xf numFmtId="0" fontId="3" fillId="0" borderId="0" xfId="0" applyFont="1" applyAlignment="1">
      <alignment wrapText="1"/>
    </xf>
    <xf numFmtId="164" fontId="3" fillId="0" borderId="0" xfId="1" applyNumberFormat="1" applyFont="1"/>
    <xf numFmtId="0" fontId="6" fillId="0" borderId="0" xfId="2" applyFont="1" applyFill="1"/>
    <xf numFmtId="164" fontId="6" fillId="0" borderId="0" xfId="2" applyNumberFormat="1" applyFont="1" applyFill="1"/>
    <xf numFmtId="14" fontId="6" fillId="0" borderId="0" xfId="2" applyNumberFormat="1" applyFont="1" applyFill="1"/>
    <xf numFmtId="0" fontId="7" fillId="0" borderId="1" xfId="2" applyFont="1" applyBorder="1" applyAlignment="1">
      <alignment horizontal="center" vertical="center" wrapText="1"/>
    </xf>
    <xf numFmtId="0" fontId="6" fillId="0" borderId="1" xfId="2" applyFont="1" applyBorder="1" applyAlignment="1">
      <alignment horizontal="center" vertical="center" wrapText="1"/>
    </xf>
    <xf numFmtId="0" fontId="6" fillId="0" borderId="1" xfId="2" applyFont="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xf numFmtId="164" fontId="3" fillId="0" borderId="0" xfId="1" applyNumberFormat="1" applyFont="1" applyFill="1" applyBorder="1"/>
    <xf numFmtId="164" fontId="3" fillId="0" borderId="0" xfId="1" applyNumberFormat="1" applyFont="1" applyBorder="1"/>
    <xf numFmtId="0" fontId="3" fillId="0" borderId="0" xfId="0" applyFont="1" applyBorder="1" applyAlignment="1">
      <alignment wrapText="1"/>
    </xf>
    <xf numFmtId="0" fontId="3" fillId="0" borderId="1" xfId="0" applyFont="1" applyFill="1" applyBorder="1" applyAlignment="1">
      <alignment wrapText="1"/>
    </xf>
    <xf numFmtId="0" fontId="0" fillId="0" borderId="0" xfId="0" applyFill="1"/>
    <xf numFmtId="0" fontId="0" fillId="0" borderId="0" xfId="0" applyFont="1" applyFill="1"/>
    <xf numFmtId="167" fontId="6" fillId="0" borderId="1" xfId="4" applyNumberFormat="1" applyFont="1" applyBorder="1" applyAlignment="1">
      <alignment horizontal="right" vertical="center" wrapText="1"/>
    </xf>
    <xf numFmtId="164" fontId="6" fillId="4" borderId="1" xfId="1" applyNumberFormat="1" applyFont="1" applyFill="1" applyBorder="1" applyAlignment="1">
      <alignment vertical="center" wrapText="1"/>
    </xf>
    <xf numFmtId="166" fontId="7" fillId="0" borderId="0" xfId="2" applyNumberFormat="1" applyFont="1" applyAlignment="1">
      <alignment horizontal="center" vertical="center"/>
    </xf>
    <xf numFmtId="0" fontId="7" fillId="0" borderId="0" xfId="2" applyFont="1" applyAlignment="1">
      <alignment horizontal="center" vertical="center"/>
    </xf>
    <xf numFmtId="168" fontId="8" fillId="0" borderId="0" xfId="2" applyNumberFormat="1" applyFont="1" applyAlignment="1">
      <alignment horizontal="center"/>
    </xf>
    <xf numFmtId="0" fontId="8" fillId="0" borderId="0" xfId="2" applyFont="1" applyAlignment="1">
      <alignment horizontal="center"/>
    </xf>
    <xf numFmtId="0" fontId="6" fillId="0" borderId="0" xfId="2" applyFont="1" applyAlignment="1">
      <alignment horizontal="center"/>
    </xf>
    <xf numFmtId="0" fontId="6" fillId="0" borderId="1" xfId="2" applyFont="1" applyFill="1" applyBorder="1" applyAlignment="1">
      <alignment horizontal="center" vertical="center" wrapText="1"/>
    </xf>
    <xf numFmtId="166" fontId="6" fillId="0" borderId="1" xfId="6" applyNumberFormat="1" applyFont="1" applyFill="1" applyBorder="1" applyAlignment="1">
      <alignment horizontal="left" vertical="center" wrapText="1"/>
    </xf>
    <xf numFmtId="0" fontId="7" fillId="0" borderId="1" xfId="2" applyFont="1" applyFill="1" applyBorder="1" applyAlignment="1">
      <alignment horizontal="center" vertical="center" wrapText="1"/>
    </xf>
    <xf numFmtId="0" fontId="7" fillId="0" borderId="1" xfId="2" applyFont="1" applyFill="1" applyBorder="1" applyAlignment="1">
      <alignment horizontal="center" vertical="center"/>
    </xf>
    <xf numFmtId="0" fontId="7" fillId="2" borderId="1" xfId="2" applyFont="1" applyFill="1" applyBorder="1" applyAlignment="1">
      <alignment horizontal="center" vertical="center" wrapText="1"/>
    </xf>
    <xf numFmtId="166" fontId="7" fillId="2" borderId="1" xfId="3" applyNumberFormat="1"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5" fillId="0" borderId="0" xfId="2" applyFont="1" applyBorder="1" applyAlignment="1">
      <alignment horizontal="center" vertical="center" wrapText="1"/>
    </xf>
    <xf numFmtId="0" fontId="7" fillId="0" borderId="1" xfId="2" applyFont="1" applyBorder="1" applyAlignment="1">
      <alignment horizontal="center" vertical="center" wrapText="1"/>
    </xf>
    <xf numFmtId="0" fontId="7" fillId="3" borderId="1"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5" borderId="2"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6" fillId="0" borderId="1" xfId="2" applyFont="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166" fontId="6" fillId="0" borderId="10" xfId="6" applyNumberFormat="1" applyFont="1" applyBorder="1" applyAlignment="1">
      <alignment horizontal="center" vertical="center"/>
    </xf>
    <xf numFmtId="166" fontId="6" fillId="0" borderId="3" xfId="6" applyNumberFormat="1" applyFont="1" applyBorder="1" applyAlignment="1">
      <alignment horizontal="center" vertical="center"/>
    </xf>
    <xf numFmtId="0" fontId="6" fillId="0" borderId="1" xfId="2" applyFont="1" applyBorder="1" applyAlignment="1">
      <alignment horizontal="center" vertical="center"/>
    </xf>
    <xf numFmtId="0" fontId="6" fillId="0" borderId="13" xfId="2" applyFont="1" applyBorder="1" applyAlignment="1">
      <alignment horizontal="center"/>
    </xf>
    <xf numFmtId="0" fontId="6" fillId="0" borderId="10" xfId="2" applyFont="1" applyBorder="1" applyAlignment="1">
      <alignment horizontal="center" vertical="center"/>
    </xf>
    <xf numFmtId="0" fontId="6" fillId="0" borderId="3" xfId="2" applyFont="1" applyBorder="1" applyAlignment="1">
      <alignment horizontal="center" vertical="center"/>
    </xf>
  </cellXfs>
  <cellStyles count="7">
    <cellStyle name="Comma" xfId="1" builtinId="3"/>
    <cellStyle name="Comma 2" xfId="3"/>
    <cellStyle name="Comma 2 2" xfId="6"/>
    <cellStyle name="Normal" xfId="0" builtinId="0"/>
    <cellStyle name="Normal 2" xfId="2"/>
    <cellStyle name="Normal 4" xfId="5"/>
    <cellStyle name="Percent 2" xfId="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7921;%20&#225;n%20B&#236;nh%20Minh%20cao%20t&#7847;ng\L&#224;m%20H&#7907;p%20&#273;&#7891;ng%20FN\1.%20Data%20BMG%20cao%20t&#7847;ng%20nhungnh2%2012.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
      <sheetName val="QSDD pb"/>
      <sheetName val="SH"/>
      <sheetName val="Data"/>
      <sheetName val="XNKM TT Thường"/>
      <sheetName val="Bảng giá tt thường"/>
      <sheetName val="CSBH"/>
      <sheetName val="Bảng giá tt sớm"/>
      <sheetName val="XNKM TT sớm"/>
      <sheetName val="Tiêu chí XNKM"/>
      <sheetName val="Sheet3"/>
      <sheetName val="Sheet1"/>
      <sheetName val="Sheet2"/>
      <sheetName val="Sheet4"/>
      <sheetName val="Sheet5"/>
      <sheetName val="0906B"/>
      <sheetName val="1106B"/>
      <sheetName val="1701B"/>
      <sheetName val="2010B"/>
      <sheetName val="2001B"/>
      <sheetName val="XNKM TT Thường (5)"/>
      <sheetName val="1208B"/>
      <sheetName val="0706B"/>
      <sheetName val="XNKM TT Thường (4)"/>
      <sheetName val="1201B"/>
      <sheetName val="1702B"/>
      <sheetName val="1108B"/>
      <sheetName val="0901B"/>
      <sheetName val="1704B"/>
      <sheetName val="1203B"/>
      <sheetName val="Sheet6"/>
      <sheetName val="0506B"/>
      <sheetName val="Sheet10"/>
      <sheetName val="1210B"/>
      <sheetName val="0710B"/>
      <sheetName val="0410B"/>
      <sheetName val="2007B"/>
      <sheetName val="0702B FN"/>
      <sheetName val="0702B"/>
      <sheetName val="1102B"/>
      <sheetName val="1707B"/>
      <sheetName val="1706B"/>
      <sheetName val="2006B"/>
      <sheetName val="XNKM TT Thường (3)"/>
      <sheetName val="XNKM TT Thường (2)"/>
      <sheetName val="2003b"/>
      <sheetName val="1710B"/>
      <sheetName val="2005B"/>
      <sheetName val="Sheet7"/>
      <sheetName val="Sheet8"/>
    </sheetNames>
    <sheetDataSet>
      <sheetData sheetId="0" refreshError="1"/>
      <sheetData sheetId="1" refreshError="1"/>
      <sheetData sheetId="2" refreshError="1"/>
      <sheetData sheetId="3">
        <row r="2">
          <cell r="B2" t="str">
            <v>BMG.1204B</v>
          </cell>
          <cell r="C2" t="str">
            <v>đã xong cả đợt 2
đã giải chấp - đã có HSNH
21/9: cập nhật lại địa chỉ KH</v>
          </cell>
          <cell r="D2" t="str">
            <v>Vay NH</v>
          </cell>
          <cell r="E2" t="str">
            <v>HĐMB</v>
          </cell>
          <cell r="F2" t="str">
            <v>CS 1</v>
          </cell>
          <cell r="G2" t="str">
            <v>Vay NH</v>
          </cell>
          <cell r="H2" t="str">
            <v>Tiến độ thường</v>
          </cell>
          <cell r="I2" t="str">
            <v>Từ chối BL</v>
          </cell>
          <cell r="J2">
            <v>1</v>
          </cell>
          <cell r="K2">
            <v>1</v>
          </cell>
          <cell r="L2" t="str">
            <v>1204B</v>
          </cell>
          <cell r="M2" t="str">
            <v>12</v>
          </cell>
          <cell r="N2" t="str">
            <v>04B</v>
          </cell>
          <cell r="O2">
            <v>0</v>
          </cell>
          <cell r="P2">
            <v>100.05</v>
          </cell>
          <cell r="Q2" t="str">
            <v>100.05</v>
          </cell>
          <cell r="R2">
            <v>94.53</v>
          </cell>
          <cell r="S2" t="str">
            <v>94.53</v>
          </cell>
          <cell r="T2" t="str">
            <v>ĐB</v>
          </cell>
          <cell r="U2">
            <v>43981</v>
          </cell>
        </row>
        <row r="3">
          <cell r="B3" t="str">
            <v>BMG.2204B</v>
          </cell>
          <cell r="C3" t="str">
            <v xml:space="preserve">đã xong </v>
          </cell>
          <cell r="D3" t="str">
            <v>Không vay</v>
          </cell>
          <cell r="E3" t="str">
            <v>HĐMB</v>
          </cell>
          <cell r="F3" t="str">
            <v>CS 1</v>
          </cell>
          <cell r="G3" t="str">
            <v>Không vay NH</v>
          </cell>
          <cell r="H3" t="str">
            <v>TT sớm 65%</v>
          </cell>
          <cell r="I3" t="str">
            <v>Từ chối BL</v>
          </cell>
          <cell r="J3">
            <v>1</v>
          </cell>
          <cell r="K3">
            <v>2</v>
          </cell>
          <cell r="L3" t="str">
            <v>2204B</v>
          </cell>
          <cell r="M3" t="str">
            <v>22</v>
          </cell>
          <cell r="N3" t="str">
            <v>04B</v>
          </cell>
          <cell r="O3">
            <v>0</v>
          </cell>
          <cell r="P3">
            <v>100.05</v>
          </cell>
          <cell r="Q3" t="str">
            <v>100.05</v>
          </cell>
          <cell r="R3">
            <v>94.53</v>
          </cell>
          <cell r="S3" t="str">
            <v>94.53</v>
          </cell>
          <cell r="T3" t="str">
            <v>ĐB</v>
          </cell>
          <cell r="U3">
            <v>43981</v>
          </cell>
        </row>
        <row r="4">
          <cell r="B4" t="str">
            <v>BMG.0510B</v>
          </cell>
          <cell r="C4" t="str">
            <v>đã xong cả đợt 2
đã giải chấp - đã có HSNH</v>
          </cell>
          <cell r="D4" t="str">
            <v>Vay NH</v>
          </cell>
          <cell r="E4" t="str">
            <v>HĐMB</v>
          </cell>
          <cell r="F4" t="str">
            <v>CS 1</v>
          </cell>
          <cell r="G4" t="str">
            <v>Vay NH</v>
          </cell>
          <cell r="H4" t="str">
            <v>Tiến độ thường</v>
          </cell>
          <cell r="I4" t="str">
            <v>Từ chối BL</v>
          </cell>
          <cell r="J4">
            <v>1</v>
          </cell>
          <cell r="K4">
            <v>3</v>
          </cell>
          <cell r="L4" t="str">
            <v>0510B</v>
          </cell>
          <cell r="M4" t="str">
            <v>05</v>
          </cell>
          <cell r="N4" t="str">
            <v>10B</v>
          </cell>
          <cell r="O4">
            <v>0</v>
          </cell>
          <cell r="P4">
            <v>96.3</v>
          </cell>
          <cell r="Q4" t="str">
            <v>96.30</v>
          </cell>
          <cell r="R4">
            <v>91.26</v>
          </cell>
          <cell r="S4" t="str">
            <v>91.26</v>
          </cell>
          <cell r="T4" t="str">
            <v>TN</v>
          </cell>
          <cell r="U4">
            <v>43995</v>
          </cell>
        </row>
        <row r="5">
          <cell r="B5" t="str">
            <v>BMG.1904B</v>
          </cell>
          <cell r="C5" t="str">
            <v>Đang đợi giải chấp
NH đã gửi hồ sơ sang 25/8
Thay đổi thông tin KH CMND</v>
          </cell>
          <cell r="D5" t="str">
            <v>Vay NH - GNSS</v>
          </cell>
          <cell r="E5" t="str">
            <v>HĐMB</v>
          </cell>
          <cell r="F5" t="str">
            <v>CS 1</v>
          </cell>
          <cell r="G5" t="str">
            <v>Vay NH</v>
          </cell>
          <cell r="H5" t="str">
            <v>Tiến độ thường</v>
          </cell>
          <cell r="I5" t="str">
            <v>Đăng ký BL</v>
          </cell>
          <cell r="J5">
            <v>1</v>
          </cell>
          <cell r="K5">
            <v>4</v>
          </cell>
          <cell r="L5" t="str">
            <v>1904B</v>
          </cell>
          <cell r="M5" t="str">
            <v>19</v>
          </cell>
          <cell r="N5" t="str">
            <v>04B</v>
          </cell>
          <cell r="O5">
            <v>0</v>
          </cell>
          <cell r="P5">
            <v>100.05</v>
          </cell>
          <cell r="Q5" t="str">
            <v>100.05</v>
          </cell>
          <cell r="R5">
            <v>94.53</v>
          </cell>
          <cell r="S5" t="str">
            <v>94.53</v>
          </cell>
          <cell r="T5" t="str">
            <v>ĐB</v>
          </cell>
          <cell r="U5">
            <v>43980</v>
          </cell>
        </row>
        <row r="6">
          <cell r="B6" t="str">
            <v>BMG.1205B</v>
          </cell>
          <cell r="C6" t="str">
            <v>Đang đợi giải chấp
25/8: đã gọi báo kh báo NH gửi hồ sơ sang cho CIV
14/10: thay đổi địa chi liên hệ KH - đã báo kh làm đơn thay đổi tt gửi lại</v>
          </cell>
          <cell r="D6" t="str">
            <v>Vay NH - GNSS</v>
          </cell>
          <cell r="E6" t="str">
            <v>HĐMB</v>
          </cell>
          <cell r="F6" t="str">
            <v>CS 1</v>
          </cell>
          <cell r="G6" t="str">
            <v>Vay NH</v>
          </cell>
          <cell r="H6" t="str">
            <v>Tiến độ thường</v>
          </cell>
          <cell r="I6" t="str">
            <v>Từ chối BL</v>
          </cell>
          <cell r="J6">
            <v>1</v>
          </cell>
          <cell r="K6">
            <v>5</v>
          </cell>
          <cell r="L6" t="str">
            <v>1205B</v>
          </cell>
          <cell r="M6" t="str">
            <v>12</v>
          </cell>
          <cell r="N6" t="str">
            <v>05B</v>
          </cell>
          <cell r="O6">
            <v>0</v>
          </cell>
          <cell r="P6">
            <v>106.55</v>
          </cell>
          <cell r="Q6" t="str">
            <v>106.55</v>
          </cell>
          <cell r="R6">
            <v>100.25</v>
          </cell>
          <cell r="S6" t="str">
            <v>100.25</v>
          </cell>
          <cell r="T6" t="str">
            <v>ĐN</v>
          </cell>
          <cell r="U6">
            <v>44020</v>
          </cell>
        </row>
        <row r="7">
          <cell r="B7" t="str">
            <v>BMG.1204A</v>
          </cell>
          <cell r="C7" t="str">
            <v xml:space="preserve">Đang đợi giải chấp
25/8: gọi cho KH, KH báo liên hệ NH, đã liên hệ, NH báo cần có Xác nhận CĐT mới đi công chứng hồ sơ dc, zalo NH Thanh Huyền - 0915710119 </v>
          </cell>
          <cell r="D7" t="str">
            <v>Vay NH - GNSS</v>
          </cell>
          <cell r="E7" t="str">
            <v>VBCN</v>
          </cell>
          <cell r="F7" t="str">
            <v>CS 1</v>
          </cell>
          <cell r="G7" t="str">
            <v>Vay NH</v>
          </cell>
          <cell r="H7" t="str">
            <v>Tiến độ thường</v>
          </cell>
          <cell r="I7" t="str">
            <v>Đăng ký BL</v>
          </cell>
          <cell r="J7">
            <v>1</v>
          </cell>
          <cell r="K7">
            <v>6</v>
          </cell>
          <cell r="L7" t="str">
            <v>1204A</v>
          </cell>
          <cell r="M7" t="str">
            <v>12</v>
          </cell>
          <cell r="N7" t="str">
            <v>04A</v>
          </cell>
          <cell r="O7">
            <v>0</v>
          </cell>
          <cell r="P7">
            <v>100.05</v>
          </cell>
          <cell r="Q7" t="str">
            <v>100.05</v>
          </cell>
          <cell r="R7">
            <v>94.53</v>
          </cell>
          <cell r="S7" t="str">
            <v>94.53</v>
          </cell>
          <cell r="T7" t="str">
            <v>TN</v>
          </cell>
          <cell r="U7">
            <v>44032</v>
          </cell>
        </row>
        <row r="8">
          <cell r="B8" t="str">
            <v>BMG.1208A</v>
          </cell>
          <cell r="C8" t="str">
            <v>Đang đợi giải chấp</v>
          </cell>
          <cell r="D8" t="str">
            <v>Vay NH - GNSS</v>
          </cell>
          <cell r="E8" t="str">
            <v>VBCN</v>
          </cell>
          <cell r="F8" t="str">
            <v>CS 1</v>
          </cell>
          <cell r="G8" t="str">
            <v>Vay NH</v>
          </cell>
          <cell r="H8" t="str">
            <v>Tiến độ thường</v>
          </cell>
          <cell r="I8" t="str">
            <v>Từ chối BL</v>
          </cell>
          <cell r="J8">
            <v>1</v>
          </cell>
          <cell r="K8">
            <v>9</v>
          </cell>
          <cell r="L8" t="str">
            <v>1208A</v>
          </cell>
          <cell r="M8" t="str">
            <v>12</v>
          </cell>
          <cell r="N8" t="str">
            <v>08A</v>
          </cell>
          <cell r="O8">
            <v>0</v>
          </cell>
          <cell r="P8">
            <v>99.86</v>
          </cell>
          <cell r="Q8" t="str">
            <v>99.86</v>
          </cell>
          <cell r="R8">
            <v>95.06</v>
          </cell>
          <cell r="S8" t="str">
            <v>95.06</v>
          </cell>
          <cell r="T8" t="str">
            <v>TB</v>
          </cell>
          <cell r="U8">
            <v>44032</v>
          </cell>
        </row>
        <row r="9">
          <cell r="B9" t="str">
            <v>BMG.0605B</v>
          </cell>
          <cell r="C9" t="str">
            <v>Đang đợi giải chấp</v>
          </cell>
          <cell r="D9" t="str">
            <v>Vay NH - GNSS</v>
          </cell>
          <cell r="E9" t="str">
            <v>VBCN</v>
          </cell>
          <cell r="F9" t="str">
            <v>CS 23/7</v>
          </cell>
          <cell r="G9" t="str">
            <v>Vay NH</v>
          </cell>
          <cell r="H9" t="str">
            <v>Tiến độ thường</v>
          </cell>
          <cell r="I9" t="str">
            <v>Từ chối BL</v>
          </cell>
          <cell r="J9">
            <v>1</v>
          </cell>
          <cell r="K9">
            <v>8</v>
          </cell>
          <cell r="L9" t="str">
            <v>0605B</v>
          </cell>
          <cell r="M9" t="str">
            <v>06</v>
          </cell>
          <cell r="N9" t="str">
            <v>05B</v>
          </cell>
          <cell r="O9">
            <v>0</v>
          </cell>
          <cell r="P9">
            <v>106.55</v>
          </cell>
          <cell r="Q9" t="str">
            <v>106.55</v>
          </cell>
          <cell r="R9">
            <v>100.25</v>
          </cell>
          <cell r="S9" t="str">
            <v>100.25</v>
          </cell>
          <cell r="T9" t="str">
            <v>ĐN</v>
          </cell>
          <cell r="U9">
            <v>44051</v>
          </cell>
        </row>
        <row r="10">
          <cell r="B10" t="str">
            <v>BMG.1105A</v>
          </cell>
          <cell r="C10" t="str">
            <v xml:space="preserve">KH mới đóng tiền kh, đã đóng 30%, 400 VS sang
đã lv với NH VPBank - chờ giải chấp
25/8: Gọi cho kh không được, gọi sale, sale báo KH đang làm việc VPB nhưng NH đang xem xét. Đã báo vv cần đốc thúc ltuc và báo KH lên nhận hồ sơ </v>
          </cell>
          <cell r="D10" t="str">
            <v>Vay NH</v>
          </cell>
          <cell r="E10" t="str">
            <v>VBCN</v>
          </cell>
          <cell r="F10" t="str">
            <v>CS 23/7</v>
          </cell>
          <cell r="G10" t="str">
            <v>Vay NH</v>
          </cell>
          <cell r="H10" t="str">
            <v>Tiến độ thường</v>
          </cell>
          <cell r="I10" t="str">
            <v>Từ chối BL</v>
          </cell>
          <cell r="J10">
            <v>1</v>
          </cell>
          <cell r="K10">
            <v>7</v>
          </cell>
          <cell r="L10" t="str">
            <v>1105A</v>
          </cell>
          <cell r="M10" t="str">
            <v>11</v>
          </cell>
          <cell r="N10" t="str">
            <v>05A</v>
          </cell>
          <cell r="O10">
            <v>0</v>
          </cell>
          <cell r="P10">
            <v>106.55</v>
          </cell>
          <cell r="Q10" t="str">
            <v>106.55</v>
          </cell>
          <cell r="R10">
            <v>100.25</v>
          </cell>
          <cell r="S10" t="str">
            <v>100.25</v>
          </cell>
          <cell r="T10" t="str">
            <v>ĐN</v>
          </cell>
          <cell r="U10">
            <v>44042</v>
          </cell>
        </row>
        <row r="11">
          <cell r="B11" t="str">
            <v>BMG.1103B</v>
          </cell>
          <cell r="C11" t="str">
            <v>đã ký xong oki</v>
          </cell>
          <cell r="D11" t="str">
            <v>Vay NH - GNSS</v>
          </cell>
          <cell r="E11" t="str">
            <v>VBCN</v>
          </cell>
          <cell r="F11" t="str">
            <v>CS 23/7</v>
          </cell>
          <cell r="G11" t="str">
            <v>Vay NH</v>
          </cell>
          <cell r="H11" t="str">
            <v>Tiến độ thường</v>
          </cell>
          <cell r="I11" t="str">
            <v>Từ chối BL</v>
          </cell>
          <cell r="J11">
            <v>1</v>
          </cell>
          <cell r="K11">
            <v>10</v>
          </cell>
          <cell r="L11" t="str">
            <v>1103B</v>
          </cell>
          <cell r="M11" t="str">
            <v>11</v>
          </cell>
          <cell r="N11" t="str">
            <v>03B</v>
          </cell>
          <cell r="O11">
            <v>0</v>
          </cell>
          <cell r="P11">
            <v>79.11</v>
          </cell>
          <cell r="Q11" t="str">
            <v>79.11</v>
          </cell>
          <cell r="R11">
            <v>74.260000000000005</v>
          </cell>
          <cell r="S11" t="str">
            <v>74.26</v>
          </cell>
          <cell r="T11" t="str">
            <v>ĐB</v>
          </cell>
          <cell r="U11">
            <v>44060</v>
          </cell>
        </row>
        <row r="12">
          <cell r="B12" t="str">
            <v>BMG.1106A</v>
          </cell>
          <cell r="C12" t="str">
            <v>Vay NH - GNSS</v>
          </cell>
          <cell r="D12" t="str">
            <v>Vay NH - GNSS</v>
          </cell>
          <cell r="E12" t="str">
            <v>VBCN</v>
          </cell>
          <cell r="F12" t="str">
            <v>CS 23/7</v>
          </cell>
          <cell r="G12" t="str">
            <v>Vay NH</v>
          </cell>
          <cell r="H12" t="str">
            <v>Tiến độ thường</v>
          </cell>
          <cell r="I12" t="str">
            <v>Từ chối BL</v>
          </cell>
          <cell r="J12">
            <v>1</v>
          </cell>
          <cell r="K12">
            <v>12</v>
          </cell>
          <cell r="L12" t="str">
            <v>1106A</v>
          </cell>
          <cell r="M12" t="str">
            <v>11</v>
          </cell>
          <cell r="N12" t="str">
            <v>06A</v>
          </cell>
          <cell r="O12">
            <v>0</v>
          </cell>
          <cell r="P12">
            <v>78.510000000000005</v>
          </cell>
          <cell r="Q12" t="str">
            <v>78.51</v>
          </cell>
          <cell r="R12">
            <v>73.75</v>
          </cell>
          <cell r="S12" t="str">
            <v>73.75</v>
          </cell>
          <cell r="T12" t="str">
            <v>ĐN</v>
          </cell>
          <cell r="U12">
            <v>44070</v>
          </cell>
        </row>
        <row r="13">
          <cell r="B13" t="str">
            <v>BMG.0910A</v>
          </cell>
          <cell r="C13" t="str">
            <v>Vay NH - GNSS</v>
          </cell>
          <cell r="D13" t="str">
            <v>Vay NH - GNSS</v>
          </cell>
          <cell r="E13" t="str">
            <v>VBCN</v>
          </cell>
          <cell r="F13" t="str">
            <v>CS 23/7</v>
          </cell>
          <cell r="G13" t="str">
            <v>Vay NH</v>
          </cell>
          <cell r="H13" t="str">
            <v>Tiến độ thường</v>
          </cell>
          <cell r="I13" t="str">
            <v>Từ chối BL</v>
          </cell>
          <cell r="J13">
            <v>1</v>
          </cell>
          <cell r="K13">
            <v>13</v>
          </cell>
          <cell r="L13" t="str">
            <v>0910A</v>
          </cell>
          <cell r="M13" t="str">
            <v>09</v>
          </cell>
          <cell r="N13" t="str">
            <v>10A</v>
          </cell>
          <cell r="O13">
            <v>0</v>
          </cell>
          <cell r="P13">
            <v>96.3</v>
          </cell>
          <cell r="Q13" t="str">
            <v>96.30</v>
          </cell>
          <cell r="R13">
            <v>91.26</v>
          </cell>
          <cell r="S13" t="str">
            <v>91.26</v>
          </cell>
          <cell r="T13" t="str">
            <v>ĐB</v>
          </cell>
          <cell r="U13">
            <v>44073</v>
          </cell>
        </row>
        <row r="14">
          <cell r="B14" t="str">
            <v>BMG.1104B</v>
          </cell>
          <cell r="C14" t="str">
            <v xml:space="preserve">KH book ngày 18/9 ký - đã đóng tiền
KH đang làm việc BIDV -A Dũng hồ sơ sắp oki </v>
          </cell>
          <cell r="D14" t="str">
            <v>Vay NH - GNSS</v>
          </cell>
          <cell r="E14" t="str">
            <v>VBCN</v>
          </cell>
          <cell r="F14" t="str">
            <v>CS Số 02 ngày 30/8</v>
          </cell>
          <cell r="G14" t="str">
            <v>Vay NH</v>
          </cell>
          <cell r="H14" t="str">
            <v>Tiến độ thường</v>
          </cell>
          <cell r="I14" t="str">
            <v>Từ chối BL</v>
          </cell>
          <cell r="J14">
            <v>1</v>
          </cell>
          <cell r="K14">
            <v>0</v>
          </cell>
          <cell r="L14" t="str">
            <v>1104B</v>
          </cell>
          <cell r="M14" t="str">
            <v>11</v>
          </cell>
          <cell r="N14" t="str">
            <v>04B</v>
          </cell>
          <cell r="O14">
            <v>0</v>
          </cell>
          <cell r="P14">
            <v>100.05</v>
          </cell>
          <cell r="Q14" t="str">
            <v>100.05</v>
          </cell>
          <cell r="R14">
            <v>94.53</v>
          </cell>
          <cell r="S14" t="str">
            <v>94.53</v>
          </cell>
          <cell r="T14" t="str">
            <v>ĐB</v>
          </cell>
          <cell r="U14">
            <v>44077</v>
          </cell>
        </row>
        <row r="15">
          <cell r="B15" t="str">
            <v>BMG.0503B</v>
          </cell>
          <cell r="C15" t="str">
            <v>Sale book KH ký 21/9
KH đã gửi HS cho Trọng Huy oki - chờ hồ sơ gửi là giải ngân được</v>
          </cell>
          <cell r="D15" t="str">
            <v>Vay NH - GNSS</v>
          </cell>
          <cell r="E15" t="str">
            <v>VBCN</v>
          </cell>
          <cell r="F15" t="str">
            <v>CS 23/7</v>
          </cell>
          <cell r="G15" t="str">
            <v>Vay NH</v>
          </cell>
          <cell r="H15" t="str">
            <v>Tiến độ thường</v>
          </cell>
          <cell r="I15">
            <v>0</v>
          </cell>
          <cell r="J15">
            <v>1</v>
          </cell>
          <cell r="K15" t="str">
            <v>2 công ty</v>
          </cell>
          <cell r="L15" t="str">
            <v>0503B</v>
          </cell>
          <cell r="M15" t="str">
            <v>05</v>
          </cell>
          <cell r="N15" t="str">
            <v>03B</v>
          </cell>
          <cell r="O15">
            <v>0</v>
          </cell>
          <cell r="P15">
            <v>79.11</v>
          </cell>
          <cell r="Q15" t="str">
            <v>79.11</v>
          </cell>
          <cell r="R15">
            <v>74.260000000000005</v>
          </cell>
          <cell r="S15" t="str">
            <v>74.26</v>
          </cell>
          <cell r="T15" t="str">
            <v>ĐB</v>
          </cell>
          <cell r="U15">
            <v>44072</v>
          </cell>
        </row>
        <row r="16">
          <cell r="B16" t="str">
            <v>BMG.0905B</v>
          </cell>
          <cell r="C16" t="str">
            <v>KH book 20/9 ký và đóng tiền - ngày hồ sơ sẽ để 21/9
KH Vay Huyền BIDV - Hồ sơ về cơ bản oki
KH vay từng đợt là 35%,NH giải ngân 65%
KH chuyển sang không vay TT thường, ngày VBCN sửa lại từ 21/9-&gt;28/9</v>
          </cell>
          <cell r="D16" t="str">
            <v>Không vay - TT Thường</v>
          </cell>
          <cell r="E16" t="str">
            <v>VBCN</v>
          </cell>
          <cell r="F16" t="str">
            <v>CS Số 02 ngày 30/8</v>
          </cell>
          <cell r="G16" t="str">
            <v>Không vay NH</v>
          </cell>
          <cell r="H16" t="str">
            <v>Tiến độ thường</v>
          </cell>
          <cell r="I16">
            <v>0</v>
          </cell>
          <cell r="J16">
            <v>1</v>
          </cell>
          <cell r="K16" t="str">
            <v>2 công ty</v>
          </cell>
          <cell r="L16" t="str">
            <v>0905B</v>
          </cell>
          <cell r="M16" t="str">
            <v>09</v>
          </cell>
          <cell r="N16" t="str">
            <v>05B</v>
          </cell>
          <cell r="O16">
            <v>0</v>
          </cell>
          <cell r="P16">
            <v>106.55</v>
          </cell>
          <cell r="Q16" t="str">
            <v>106.55</v>
          </cell>
          <cell r="R16">
            <v>100.25</v>
          </cell>
          <cell r="S16" t="str">
            <v>100.25</v>
          </cell>
          <cell r="T16" t="str">
            <v>ĐN</v>
          </cell>
          <cell r="U16">
            <v>44080</v>
          </cell>
        </row>
        <row r="17">
          <cell r="B17" t="str">
            <v>BMG.0510A</v>
          </cell>
          <cell r="C17" t="str">
            <v>Đồng Hòa báo miễn lãi cho KH, sale mang về KH ký hẹn thứ 2 trả lại
a Dũng bidv</v>
          </cell>
          <cell r="D17" t="str">
            <v>Vay NH - GNSS</v>
          </cell>
          <cell r="E17" t="str">
            <v>VBCN</v>
          </cell>
          <cell r="F17" t="str">
            <v>CS Số 02 ngày 30/8</v>
          </cell>
          <cell r="G17" t="str">
            <v>Vay NH</v>
          </cell>
          <cell r="H17" t="str">
            <v>Tiến độ thường</v>
          </cell>
          <cell r="I17">
            <v>0</v>
          </cell>
          <cell r="J17">
            <v>1</v>
          </cell>
          <cell r="K17" t="str">
            <v>2 công ty</v>
          </cell>
          <cell r="L17" t="str">
            <v>0510A</v>
          </cell>
          <cell r="M17" t="str">
            <v>05</v>
          </cell>
          <cell r="N17" t="str">
            <v>10A</v>
          </cell>
          <cell r="O17">
            <v>0</v>
          </cell>
          <cell r="P17">
            <v>96.3</v>
          </cell>
          <cell r="Q17" t="str">
            <v>96.30</v>
          </cell>
          <cell r="R17">
            <v>91.26</v>
          </cell>
          <cell r="S17" t="str">
            <v>91.26</v>
          </cell>
          <cell r="T17" t="str">
            <v>ĐB</v>
          </cell>
          <cell r="U17">
            <v>44075</v>
          </cell>
        </row>
        <row r="18">
          <cell r="B18" t="str">
            <v>BMG.1101B</v>
          </cell>
          <cell r="C18" t="str">
            <v>KH chọn luôn là Không vay - TT Thường</v>
          </cell>
          <cell r="D18" t="str">
            <v>Không vay - TT Thường</v>
          </cell>
          <cell r="E18" t="str">
            <v>VBCN</v>
          </cell>
          <cell r="F18" t="str">
            <v>CS 23/7</v>
          </cell>
          <cell r="G18" t="str">
            <v>Không vay NH</v>
          </cell>
          <cell r="H18" t="str">
            <v>Tiến độ thường</v>
          </cell>
          <cell r="I18">
            <v>0</v>
          </cell>
          <cell r="J18">
            <v>1</v>
          </cell>
          <cell r="K18" t="str">
            <v>2 công ty</v>
          </cell>
          <cell r="L18" t="str">
            <v>1101B</v>
          </cell>
          <cell r="M18" t="str">
            <v>11</v>
          </cell>
          <cell r="N18" t="str">
            <v>01B</v>
          </cell>
          <cell r="O18">
            <v>0</v>
          </cell>
          <cell r="P18">
            <v>110.66</v>
          </cell>
          <cell r="Q18" t="str">
            <v>110.66</v>
          </cell>
          <cell r="R18">
            <v>104.62</v>
          </cell>
          <cell r="S18" t="str">
            <v>104.62</v>
          </cell>
          <cell r="T18" t="str">
            <v>ĐB - TB</v>
          </cell>
          <cell r="U18">
            <v>44062</v>
          </cell>
        </row>
        <row r="19">
          <cell r="B19" t="str">
            <v>BMG.0903B</v>
          </cell>
          <cell r="C19" t="str">
            <v>HĐ bắt đầu áp dụng TK MB
Thời hạn tt của 95% không muộn hơn ngày 27/11
KH được ck thêm 1% và giảm phí CRE cho lô này đi 1%</v>
          </cell>
          <cell r="D19" t="str">
            <v>Không vay-TT sớm 65%</v>
          </cell>
          <cell r="E19" t="str">
            <v>VBCN</v>
          </cell>
          <cell r="F19" t="str">
            <v>CS Số 02 ngày 30/8</v>
          </cell>
          <cell r="G19" t="str">
            <v>Không vay NH</v>
          </cell>
          <cell r="H19" t="str">
            <v>TT sớm 65%</v>
          </cell>
          <cell r="I19">
            <v>0</v>
          </cell>
          <cell r="J19">
            <v>1</v>
          </cell>
          <cell r="K19" t="str">
            <v>2 công ty</v>
          </cell>
          <cell r="L19" t="str">
            <v>0903B</v>
          </cell>
          <cell r="M19" t="str">
            <v>09</v>
          </cell>
          <cell r="N19" t="str">
            <v>03B</v>
          </cell>
          <cell r="O19">
            <v>0</v>
          </cell>
          <cell r="P19">
            <v>79.11</v>
          </cell>
          <cell r="Q19" t="str">
            <v>79.11</v>
          </cell>
          <cell r="R19">
            <v>74.260000000000005</v>
          </cell>
          <cell r="S19" t="str">
            <v>74.26</v>
          </cell>
          <cell r="T19" t="str">
            <v>ĐB</v>
          </cell>
          <cell r="U19">
            <v>44134</v>
          </cell>
        </row>
        <row r="20">
          <cell r="B20" t="str">
            <v>BMG.0904B</v>
          </cell>
          <cell r="C20" t="str">
            <v>HĐ bắt đầu áp dụng TK MB
Thời hạn tt của 95% không muộn hơn ngày 27/11</v>
          </cell>
          <cell r="D20" t="str">
            <v>Không vay-TT sớm 65%</v>
          </cell>
          <cell r="E20" t="str">
            <v>VBCN</v>
          </cell>
          <cell r="F20" t="str">
            <v>CS Số 02 ngày 30/8</v>
          </cell>
          <cell r="G20" t="str">
            <v>Không vay NH</v>
          </cell>
          <cell r="H20" t="str">
            <v>TT sớm 65%</v>
          </cell>
          <cell r="I20">
            <v>0</v>
          </cell>
          <cell r="J20">
            <v>1</v>
          </cell>
          <cell r="K20" t="str">
            <v>2 công ty</v>
          </cell>
          <cell r="L20" t="str">
            <v>0904B</v>
          </cell>
          <cell r="M20" t="str">
            <v>09</v>
          </cell>
          <cell r="N20" t="str">
            <v>04B</v>
          </cell>
          <cell r="O20">
            <v>0</v>
          </cell>
          <cell r="P20">
            <v>100.05</v>
          </cell>
          <cell r="Q20" t="str">
            <v>100.05</v>
          </cell>
          <cell r="R20">
            <v>94.53</v>
          </cell>
          <cell r="S20" t="str">
            <v>94.53</v>
          </cell>
          <cell r="T20" t="str">
            <v>ĐB</v>
          </cell>
          <cell r="U20">
            <v>44134</v>
          </cell>
        </row>
        <row r="21">
          <cell r="B21" t="str">
            <v>BMG.1110B</v>
          </cell>
          <cell r="C21">
            <v>0</v>
          </cell>
          <cell r="D21" t="str">
            <v>Vay NH - GNSS</v>
          </cell>
          <cell r="E21" t="str">
            <v>VBCN</v>
          </cell>
          <cell r="F21" t="str">
            <v>CS Số 03 NGÀY 4/11</v>
          </cell>
          <cell r="G21" t="str">
            <v>Vay NH</v>
          </cell>
          <cell r="H21" t="str">
            <v>Tiến độ thường</v>
          </cell>
          <cell r="I21">
            <v>0</v>
          </cell>
          <cell r="J21">
            <v>1</v>
          </cell>
          <cell r="K21" t="str">
            <v>2 công ty</v>
          </cell>
          <cell r="L21" t="str">
            <v>1110B</v>
          </cell>
          <cell r="M21" t="str">
            <v>11</v>
          </cell>
          <cell r="N21" t="str">
            <v>10B</v>
          </cell>
          <cell r="O21">
            <v>0</v>
          </cell>
          <cell r="P21">
            <v>96.3</v>
          </cell>
          <cell r="Q21" t="str">
            <v>96.30</v>
          </cell>
          <cell r="R21">
            <v>91.26</v>
          </cell>
          <cell r="S21" t="str">
            <v>91.26</v>
          </cell>
          <cell r="T21" t="str">
            <v>TN</v>
          </cell>
          <cell r="U21">
            <v>44155</v>
          </cell>
        </row>
        <row r="22">
          <cell r="B22" t="str">
            <v>BMG.0910B</v>
          </cell>
          <cell r="C22">
            <v>0</v>
          </cell>
          <cell r="D22" t="str">
            <v>Không vay-TT sớm 65%</v>
          </cell>
          <cell r="E22" t="str">
            <v>VBCN</v>
          </cell>
          <cell r="F22" t="str">
            <v>CS Số 03 NGÀY 4/11</v>
          </cell>
          <cell r="G22" t="str">
            <v>Không vay NH</v>
          </cell>
          <cell r="H22" t="str">
            <v>TT sớm 65%</v>
          </cell>
          <cell r="I22">
            <v>0</v>
          </cell>
          <cell r="J22">
            <v>1</v>
          </cell>
          <cell r="K22" t="str">
            <v>2 công ty</v>
          </cell>
          <cell r="L22" t="str">
            <v>0910B</v>
          </cell>
          <cell r="M22" t="str">
            <v>09</v>
          </cell>
          <cell r="N22" t="str">
            <v>10B</v>
          </cell>
          <cell r="O22">
            <v>0</v>
          </cell>
          <cell r="P22">
            <v>96.3</v>
          </cell>
          <cell r="Q22" t="str">
            <v>96.30</v>
          </cell>
          <cell r="R22">
            <v>91.26</v>
          </cell>
          <cell r="S22" t="str">
            <v>91.26</v>
          </cell>
          <cell r="T22" t="str">
            <v>TN</v>
          </cell>
          <cell r="U22">
            <v>44155</v>
          </cell>
        </row>
        <row r="23">
          <cell r="B23" t="str">
            <v>BMG.2003B</v>
          </cell>
          <cell r="C23" t="str">
            <v>KH đã ký xong oki</v>
          </cell>
          <cell r="D23" t="str">
            <v>Vay NH - TT sớm 65%</v>
          </cell>
          <cell r="E23" t="str">
            <v>VBCN</v>
          </cell>
          <cell r="F23" t="str">
            <v>CS Số 04 ngày 9/12</v>
          </cell>
          <cell r="G23" t="str">
            <v>Vay NH</v>
          </cell>
          <cell r="H23" t="str">
            <v>TT sớm 65%</v>
          </cell>
          <cell r="I23">
            <v>0</v>
          </cell>
          <cell r="J23">
            <v>1</v>
          </cell>
          <cell r="K23" t="str">
            <v>2 công ty</v>
          </cell>
          <cell r="L23" t="str">
            <v>2003B</v>
          </cell>
          <cell r="M23" t="str">
            <v>20</v>
          </cell>
          <cell r="N23" t="str">
            <v>03B</v>
          </cell>
          <cell r="O23">
            <v>0</v>
          </cell>
          <cell r="P23">
            <v>79.11</v>
          </cell>
          <cell r="Q23" t="str">
            <v>79.11</v>
          </cell>
          <cell r="R23">
            <v>74.260000000000005</v>
          </cell>
          <cell r="S23" t="str">
            <v>74.26</v>
          </cell>
          <cell r="T23" t="str">
            <v>ĐB</v>
          </cell>
          <cell r="U23">
            <v>44202</v>
          </cell>
        </row>
        <row r="24">
          <cell r="B24" t="str">
            <v>BMG.2004B</v>
          </cell>
          <cell r="C24" t="str">
            <v>giá tính ở Phụ lục 2 - Đợt 1: Tổng giá căn hộ - giá bán cho KH (sau khi trừ ck) *30%-khoản chênh lệch</v>
          </cell>
          <cell r="D24" t="str">
            <v>Vay NH - GNSS</v>
          </cell>
          <cell r="E24" t="str">
            <v>VBCN</v>
          </cell>
          <cell r="F24" t="str">
            <v>CS Số 04 ngày 9/12</v>
          </cell>
          <cell r="G24" t="str">
            <v>Vay NH</v>
          </cell>
          <cell r="H24" t="str">
            <v>Tiến độ thường</v>
          </cell>
          <cell r="I24">
            <v>0</v>
          </cell>
          <cell r="J24">
            <v>1</v>
          </cell>
          <cell r="K24" t="str">
            <v>2 công ty</v>
          </cell>
          <cell r="L24" t="str">
            <v>2004B</v>
          </cell>
          <cell r="M24" t="str">
            <v>20</v>
          </cell>
          <cell r="N24" t="str">
            <v>04B</v>
          </cell>
          <cell r="O24">
            <v>0</v>
          </cell>
          <cell r="P24">
            <v>100.05</v>
          </cell>
          <cell r="Q24" t="str">
            <v>100.05</v>
          </cell>
          <cell r="R24">
            <v>94.53</v>
          </cell>
          <cell r="S24" t="str">
            <v>94.53</v>
          </cell>
          <cell r="T24" t="str">
            <v>ĐB</v>
          </cell>
          <cell r="U24">
            <v>44228</v>
          </cell>
        </row>
        <row r="25">
          <cell r="B25" t="str">
            <v>BMG.1710B</v>
          </cell>
          <cell r="C25" t="str">
            <v>ngày hđ gửi MB 28/12/2020
ngày hđ cty 30/11/2020</v>
          </cell>
          <cell r="D25" t="str">
            <v>Vay NH - GNSS</v>
          </cell>
          <cell r="E25" t="str">
            <v>VBCN</v>
          </cell>
          <cell r="F25" t="str">
            <v>CS Số 04 ngày 9/12</v>
          </cell>
          <cell r="G25" t="str">
            <v>Vay NH</v>
          </cell>
          <cell r="H25" t="str">
            <v>Tiến độ thường</v>
          </cell>
          <cell r="I25">
            <v>0</v>
          </cell>
          <cell r="J25">
            <v>1</v>
          </cell>
          <cell r="K25" t="str">
            <v>3 công ty</v>
          </cell>
          <cell r="L25" t="str">
            <v>1710B</v>
          </cell>
          <cell r="M25" t="str">
            <v>17</v>
          </cell>
          <cell r="N25" t="str">
            <v>10B</v>
          </cell>
          <cell r="O25">
            <v>0</v>
          </cell>
          <cell r="P25">
            <v>96.3</v>
          </cell>
          <cell r="Q25" t="str">
            <v>96.30</v>
          </cell>
          <cell r="R25">
            <v>91.26</v>
          </cell>
          <cell r="S25" t="str">
            <v>91.26</v>
          </cell>
          <cell r="T25" t="str">
            <v>TN</v>
          </cell>
          <cell r="U25">
            <v>44194</v>
          </cell>
        </row>
        <row r="26">
          <cell r="B26" t="str">
            <v>BMG.1707B</v>
          </cell>
          <cell r="C26">
            <v>0</v>
          </cell>
          <cell r="D26" t="str">
            <v>Không vay - TT sớm 40%</v>
          </cell>
          <cell r="E26" t="str">
            <v>VBCN</v>
          </cell>
          <cell r="F26" t="str">
            <v>CS Số 04 ngày 9/12</v>
          </cell>
          <cell r="G26" t="str">
            <v>Không vay NH</v>
          </cell>
          <cell r="H26" t="str">
            <v>TT sớm 40%</v>
          </cell>
          <cell r="I26">
            <v>0</v>
          </cell>
          <cell r="J26">
            <v>1</v>
          </cell>
          <cell r="K26" t="str">
            <v>2 công ty</v>
          </cell>
          <cell r="L26" t="str">
            <v>1707B</v>
          </cell>
          <cell r="M26" t="str">
            <v>17</v>
          </cell>
          <cell r="N26" t="str">
            <v>07B</v>
          </cell>
          <cell r="O26">
            <v>0</v>
          </cell>
          <cell r="P26">
            <v>97.09</v>
          </cell>
          <cell r="Q26" t="str">
            <v>97.09</v>
          </cell>
          <cell r="R26">
            <v>92.26</v>
          </cell>
          <cell r="S26" t="str">
            <v>92.26</v>
          </cell>
          <cell r="T26" t="str">
            <v>ĐN</v>
          </cell>
          <cell r="U26">
            <v>44228</v>
          </cell>
        </row>
        <row r="27">
          <cell r="B27" t="str">
            <v>BMG.1102B</v>
          </cell>
          <cell r="C27">
            <v>0</v>
          </cell>
          <cell r="D27" t="str">
            <v>Không vay-TT sớm 65%</v>
          </cell>
          <cell r="E27" t="str">
            <v>VBCN</v>
          </cell>
          <cell r="F27" t="str">
            <v>CS Số 04 ngày 9/12</v>
          </cell>
          <cell r="G27" t="str">
            <v>Không vay NH</v>
          </cell>
          <cell r="H27" t="str">
            <v>TT sớm 65%</v>
          </cell>
          <cell r="I27">
            <v>0</v>
          </cell>
          <cell r="J27">
            <v>1</v>
          </cell>
          <cell r="K27" t="str">
            <v>2 công ty</v>
          </cell>
          <cell r="L27" t="str">
            <v>1102B</v>
          </cell>
          <cell r="M27">
            <v>11</v>
          </cell>
          <cell r="N27" t="str">
            <v>02B</v>
          </cell>
          <cell r="O27">
            <v>0</v>
          </cell>
          <cell r="P27">
            <v>77.88</v>
          </cell>
          <cell r="Q27" t="str">
            <v>77.88</v>
          </cell>
          <cell r="R27">
            <v>73.22</v>
          </cell>
          <cell r="S27" t="str">
            <v>73.22</v>
          </cell>
          <cell r="T27" t="str">
            <v>ĐB</v>
          </cell>
          <cell r="U27">
            <v>44214</v>
          </cell>
        </row>
        <row r="28">
          <cell r="B28" t="str">
            <v>BMG.2005B</v>
          </cell>
          <cell r="C28" t="str">
            <v xml:space="preserve">PL2 tính từ ngày đến hạn cộng 60 ngày như CSBH
PL2 tính giá niêm yết *30% - chênh
PL2A tính giá sau ck (giá bán cho KH)- đối vơi tt sớm - chênh
</v>
          </cell>
          <cell r="D28" t="str">
            <v>Vay NH - TT sớm 65%</v>
          </cell>
          <cell r="E28" t="str">
            <v>VBCN</v>
          </cell>
          <cell r="F28" t="str">
            <v>CS Số 04 ngày 9/12</v>
          </cell>
          <cell r="G28" t="str">
            <v>Vay NH</v>
          </cell>
          <cell r="H28" t="str">
            <v>TT sớm 65%</v>
          </cell>
          <cell r="I28">
            <v>0</v>
          </cell>
          <cell r="J28">
            <v>1</v>
          </cell>
          <cell r="K28" t="str">
            <v>2 công ty</v>
          </cell>
          <cell r="L28" t="str">
            <v>2005B</v>
          </cell>
          <cell r="M28" t="str">
            <v>20</v>
          </cell>
          <cell r="N28" t="str">
            <v>05B</v>
          </cell>
          <cell r="O28">
            <v>0</v>
          </cell>
          <cell r="P28">
            <v>106.55</v>
          </cell>
          <cell r="Q28" t="str">
            <v>106.55</v>
          </cell>
          <cell r="R28">
            <v>100.25</v>
          </cell>
          <cell r="S28" t="str">
            <v>100.25</v>
          </cell>
          <cell r="T28" t="str">
            <v>ĐN</v>
          </cell>
          <cell r="U28">
            <v>44222</v>
          </cell>
        </row>
        <row r="29">
          <cell r="B29" t="str">
            <v>BMG.1706B</v>
          </cell>
          <cell r="C29" t="str">
            <v>PL2 tính từ ngày đến hạn cộng 60 ngày như CSBH</v>
          </cell>
          <cell r="D29" t="str">
            <v>Vay NH - TT sớm 65%</v>
          </cell>
          <cell r="E29" t="str">
            <v>VBCN</v>
          </cell>
          <cell r="F29" t="str">
            <v>CS Số 04 ngày 9/12</v>
          </cell>
          <cell r="G29" t="str">
            <v>Vay NH</v>
          </cell>
          <cell r="H29" t="str">
            <v>TT sớm 65%</v>
          </cell>
          <cell r="I29">
            <v>0</v>
          </cell>
          <cell r="J29">
            <v>1</v>
          </cell>
          <cell r="K29" t="str">
            <v>2 công ty</v>
          </cell>
          <cell r="L29" t="str">
            <v>1706B</v>
          </cell>
          <cell r="M29" t="str">
            <v>17</v>
          </cell>
          <cell r="N29" t="str">
            <v>06B</v>
          </cell>
          <cell r="O29">
            <v>0</v>
          </cell>
          <cell r="P29">
            <v>78.510000000000005</v>
          </cell>
          <cell r="Q29" t="str">
            <v>78.51</v>
          </cell>
          <cell r="R29">
            <v>73.75</v>
          </cell>
          <cell r="S29" t="str">
            <v>73.75</v>
          </cell>
          <cell r="T29" t="str">
            <v>ĐN</v>
          </cell>
          <cell r="U29">
            <v>44227</v>
          </cell>
        </row>
        <row r="30">
          <cell r="B30" t="str">
            <v>BMG.2006B</v>
          </cell>
          <cell r="C30" t="str">
            <v xml:space="preserve">PL2 tính từ ngày đến hạn cộng 60 ngày như CSBH
</v>
          </cell>
          <cell r="D30" t="str">
            <v>Vay NH - TT sớm 65%</v>
          </cell>
          <cell r="E30" t="str">
            <v>VBCN</v>
          </cell>
          <cell r="F30" t="str">
            <v>CS Số 04 ngày 9/12</v>
          </cell>
          <cell r="G30" t="str">
            <v>Vay NH</v>
          </cell>
          <cell r="H30" t="str">
            <v>TT sớm 65%</v>
          </cell>
          <cell r="I30">
            <v>0</v>
          </cell>
          <cell r="J30">
            <v>1</v>
          </cell>
          <cell r="K30" t="str">
            <v>2 công ty</v>
          </cell>
          <cell r="L30" t="str">
            <v>2006B</v>
          </cell>
          <cell r="M30" t="str">
            <v>20</v>
          </cell>
          <cell r="N30" t="str">
            <v>06B</v>
          </cell>
          <cell r="O30">
            <v>0</v>
          </cell>
          <cell r="P30">
            <v>78.510000000000005</v>
          </cell>
          <cell r="Q30" t="str">
            <v>78.51</v>
          </cell>
          <cell r="R30">
            <v>73.75</v>
          </cell>
          <cell r="S30" t="str">
            <v>73.75</v>
          </cell>
          <cell r="T30" t="str">
            <v>ĐN</v>
          </cell>
          <cell r="U30">
            <v>44227</v>
          </cell>
        </row>
        <row r="31">
          <cell r="B31" t="str">
            <v>BMG.0702B</v>
          </cell>
          <cell r="C31">
            <v>0</v>
          </cell>
          <cell r="D31" t="str">
            <v>Vay NH - TT sớm 65%</v>
          </cell>
          <cell r="E31" t="str">
            <v>VBCN</v>
          </cell>
          <cell r="F31" t="str">
            <v>CS Số 06 ngày 01/03/2021</v>
          </cell>
          <cell r="G31" t="str">
            <v>Vay NH</v>
          </cell>
          <cell r="H31" t="str">
            <v>TT sớm 65%</v>
          </cell>
          <cell r="I31">
            <v>0</v>
          </cell>
          <cell r="J31">
            <v>1</v>
          </cell>
          <cell r="K31" t="str">
            <v>3 công ty</v>
          </cell>
          <cell r="L31" t="str">
            <v>0702B</v>
          </cell>
          <cell r="M31" t="str">
            <v>07</v>
          </cell>
          <cell r="N31" t="str">
            <v>02B</v>
          </cell>
          <cell r="O31">
            <v>0</v>
          </cell>
          <cell r="P31">
            <v>77.88</v>
          </cell>
          <cell r="Q31" t="str">
            <v>77.88</v>
          </cell>
          <cell r="R31">
            <v>73.22</v>
          </cell>
          <cell r="S31" t="str">
            <v>73.22</v>
          </cell>
          <cell r="T31" t="str">
            <v>ĐB</v>
          </cell>
          <cell r="U31">
            <v>44264</v>
          </cell>
        </row>
        <row r="32">
          <cell r="B32" t="str">
            <v>BMG.0301B</v>
          </cell>
          <cell r="C32">
            <v>0</v>
          </cell>
          <cell r="D32" t="str">
            <v>Vay NH - GNSS</v>
          </cell>
          <cell r="E32" t="str">
            <v>VBCN</v>
          </cell>
          <cell r="F32" t="str">
            <v>CS Số 06 ngày 01/03/2021</v>
          </cell>
          <cell r="G32" t="str">
            <v>Vay NH</v>
          </cell>
          <cell r="H32" t="str">
            <v>Tiến độ thường</v>
          </cell>
          <cell r="I32">
            <v>0</v>
          </cell>
          <cell r="J32">
            <v>1</v>
          </cell>
          <cell r="K32" t="str">
            <v>2 công ty</v>
          </cell>
          <cell r="L32" t="str">
            <v>2007B</v>
          </cell>
          <cell r="M32" t="str">
            <v>20</v>
          </cell>
          <cell r="N32" t="str">
            <v>07B</v>
          </cell>
          <cell r="O32">
            <v>0</v>
          </cell>
          <cell r="P32">
            <v>97.09</v>
          </cell>
          <cell r="Q32" t="str">
            <v>97.09</v>
          </cell>
          <cell r="R32">
            <v>92.26</v>
          </cell>
          <cell r="S32" t="str">
            <v>92.26</v>
          </cell>
          <cell r="T32" t="str">
            <v>ĐN</v>
          </cell>
          <cell r="U32">
            <v>44269</v>
          </cell>
        </row>
        <row r="33">
          <cell r="B33" t="str">
            <v>BMG.0302B</v>
          </cell>
          <cell r="C33">
            <v>0</v>
          </cell>
          <cell r="D33">
            <v>0</v>
          </cell>
          <cell r="E33">
            <v>0</v>
          </cell>
          <cell r="F33">
            <v>0</v>
          </cell>
          <cell r="G33">
            <v>0</v>
          </cell>
          <cell r="H33">
            <v>0</v>
          </cell>
          <cell r="I33">
            <v>0</v>
          </cell>
          <cell r="J33">
            <v>0</v>
          </cell>
          <cell r="K33" t="str">
            <v>3 công ty</v>
          </cell>
          <cell r="L33" t="str">
            <v>0410B</v>
          </cell>
          <cell r="M33" t="str">
            <v>04</v>
          </cell>
          <cell r="N33" t="str">
            <v>10B</v>
          </cell>
          <cell r="O33">
            <v>0</v>
          </cell>
          <cell r="P33">
            <v>96.3</v>
          </cell>
          <cell r="Q33" t="str">
            <v>96.30</v>
          </cell>
          <cell r="R33">
            <v>91.26</v>
          </cell>
          <cell r="S33" t="str">
            <v>91.26</v>
          </cell>
          <cell r="T33" t="str">
            <v>TN</v>
          </cell>
          <cell r="U33">
            <v>44276</v>
          </cell>
        </row>
        <row r="34">
          <cell r="B34" t="str">
            <v>BMG.0303B</v>
          </cell>
          <cell r="C34">
            <v>0</v>
          </cell>
          <cell r="D34">
            <v>0</v>
          </cell>
          <cell r="E34">
            <v>0</v>
          </cell>
          <cell r="F34">
            <v>0</v>
          </cell>
          <cell r="G34">
            <v>0</v>
          </cell>
          <cell r="H34">
            <v>0</v>
          </cell>
          <cell r="I34">
            <v>0</v>
          </cell>
          <cell r="J34">
            <v>0</v>
          </cell>
          <cell r="K34" t="str">
            <v>3 công ty</v>
          </cell>
          <cell r="L34" t="str">
            <v>0710B</v>
          </cell>
          <cell r="M34" t="str">
            <v>07</v>
          </cell>
          <cell r="N34" t="str">
            <v>10B</v>
          </cell>
          <cell r="O34">
            <v>0</v>
          </cell>
          <cell r="P34">
            <v>96.3</v>
          </cell>
          <cell r="Q34" t="str">
            <v>96.30</v>
          </cell>
          <cell r="R34">
            <v>91.26</v>
          </cell>
          <cell r="S34" t="str">
            <v>91.26</v>
          </cell>
          <cell r="T34" t="str">
            <v>TN</v>
          </cell>
          <cell r="U34">
            <v>44275</v>
          </cell>
        </row>
        <row r="35">
          <cell r="B35" t="str">
            <v>BMG.0304B</v>
          </cell>
          <cell r="C35">
            <v>0</v>
          </cell>
          <cell r="D35">
            <v>0</v>
          </cell>
          <cell r="E35">
            <v>0</v>
          </cell>
          <cell r="F35">
            <v>0</v>
          </cell>
          <cell r="G35">
            <v>0</v>
          </cell>
          <cell r="H35">
            <v>0</v>
          </cell>
          <cell r="I35">
            <v>0</v>
          </cell>
          <cell r="J35">
            <v>1</v>
          </cell>
          <cell r="K35" t="str">
            <v>3 công ty</v>
          </cell>
          <cell r="L35" t="str">
            <v>0506B</v>
          </cell>
          <cell r="M35" t="str">
            <v>05</v>
          </cell>
          <cell r="N35" t="str">
            <v>06B</v>
          </cell>
          <cell r="O35">
            <v>0</v>
          </cell>
          <cell r="P35">
            <v>78.510000000000005</v>
          </cell>
          <cell r="Q35" t="str">
            <v>78.51</v>
          </cell>
          <cell r="R35">
            <v>73.75</v>
          </cell>
          <cell r="S35" t="str">
            <v>73.75</v>
          </cell>
          <cell r="T35" t="str">
            <v>ĐN</v>
          </cell>
          <cell r="U35">
            <v>44283</v>
          </cell>
        </row>
        <row r="36">
          <cell r="B36" t="str">
            <v>BMG.0305B</v>
          </cell>
          <cell r="C36">
            <v>0</v>
          </cell>
          <cell r="D36">
            <v>0</v>
          </cell>
          <cell r="E36">
            <v>0</v>
          </cell>
          <cell r="F36">
            <v>0</v>
          </cell>
          <cell r="G36">
            <v>0</v>
          </cell>
          <cell r="H36">
            <v>0</v>
          </cell>
          <cell r="I36">
            <v>0</v>
          </cell>
          <cell r="J36">
            <v>1</v>
          </cell>
          <cell r="K36" t="str">
            <v>2 công ty</v>
          </cell>
          <cell r="L36" t="str">
            <v>1210B</v>
          </cell>
          <cell r="M36" t="str">
            <v>12</v>
          </cell>
          <cell r="N36" t="str">
            <v>10B</v>
          </cell>
          <cell r="O36">
            <v>0</v>
          </cell>
          <cell r="P36">
            <v>96.3</v>
          </cell>
          <cell r="Q36" t="str">
            <v>96.30</v>
          </cell>
          <cell r="R36">
            <v>91.26</v>
          </cell>
          <cell r="S36" t="str">
            <v>91.26</v>
          </cell>
          <cell r="T36" t="str">
            <v>TN</v>
          </cell>
          <cell r="U36">
            <v>44282</v>
          </cell>
        </row>
        <row r="37">
          <cell r="B37" t="str">
            <v>BMG.0306B</v>
          </cell>
          <cell r="C37">
            <v>0</v>
          </cell>
          <cell r="D37">
            <v>0</v>
          </cell>
          <cell r="E37">
            <v>0</v>
          </cell>
          <cell r="F37">
            <v>0</v>
          </cell>
          <cell r="G37">
            <v>0</v>
          </cell>
          <cell r="H37">
            <v>0</v>
          </cell>
          <cell r="I37">
            <v>0</v>
          </cell>
          <cell r="J37">
            <v>1</v>
          </cell>
          <cell r="K37" t="str">
            <v>2 công ty</v>
          </cell>
          <cell r="L37" t="str">
            <v>1203B</v>
          </cell>
          <cell r="M37" t="str">
            <v>12</v>
          </cell>
          <cell r="N37" t="str">
            <v>03B</v>
          </cell>
          <cell r="O37">
            <v>0</v>
          </cell>
          <cell r="P37">
            <v>79.11</v>
          </cell>
          <cell r="Q37" t="str">
            <v>79.11</v>
          </cell>
          <cell r="R37">
            <v>74.260000000000005</v>
          </cell>
          <cell r="S37" t="str">
            <v>74.26</v>
          </cell>
          <cell r="T37" t="str">
            <v>ĐB</v>
          </cell>
          <cell r="U37">
            <v>44283</v>
          </cell>
        </row>
        <row r="38">
          <cell r="B38" t="str">
            <v>BMG.0307B</v>
          </cell>
          <cell r="C38">
            <v>0</v>
          </cell>
          <cell r="D38">
            <v>0</v>
          </cell>
          <cell r="E38">
            <v>0</v>
          </cell>
          <cell r="F38">
            <v>0</v>
          </cell>
          <cell r="G38">
            <v>0</v>
          </cell>
          <cell r="H38">
            <v>0</v>
          </cell>
          <cell r="I38">
            <v>0</v>
          </cell>
          <cell r="J38">
            <v>1</v>
          </cell>
          <cell r="K38" t="str">
            <v>2 công ty</v>
          </cell>
          <cell r="L38" t="str">
            <v>1704B</v>
          </cell>
          <cell r="M38" t="str">
            <v>17</v>
          </cell>
          <cell r="N38" t="str">
            <v>04B</v>
          </cell>
          <cell r="O38">
            <v>0</v>
          </cell>
          <cell r="P38">
            <v>100.05</v>
          </cell>
          <cell r="Q38" t="str">
            <v>100.05</v>
          </cell>
          <cell r="R38">
            <v>94.53</v>
          </cell>
          <cell r="S38" t="str">
            <v>94.53</v>
          </cell>
          <cell r="T38" t="str">
            <v>ĐB</v>
          </cell>
          <cell r="U38">
            <v>44290</v>
          </cell>
        </row>
        <row r="39">
          <cell r="B39" t="str">
            <v>BMG.0308B</v>
          </cell>
          <cell r="C39">
            <v>0</v>
          </cell>
          <cell r="D39">
            <v>0</v>
          </cell>
          <cell r="E39">
            <v>0</v>
          </cell>
          <cell r="F39">
            <v>0</v>
          </cell>
          <cell r="G39">
            <v>0</v>
          </cell>
          <cell r="H39">
            <v>0</v>
          </cell>
          <cell r="I39">
            <v>0</v>
          </cell>
          <cell r="J39">
            <v>1</v>
          </cell>
          <cell r="K39" t="str">
            <v>2 công ty</v>
          </cell>
          <cell r="L39" t="str">
            <v>1108B</v>
          </cell>
          <cell r="M39" t="str">
            <v>11</v>
          </cell>
          <cell r="N39" t="str">
            <v>08B</v>
          </cell>
          <cell r="O39">
            <v>0</v>
          </cell>
          <cell r="P39">
            <v>99.86</v>
          </cell>
          <cell r="Q39" t="str">
            <v>99.86</v>
          </cell>
          <cell r="R39">
            <v>95.06</v>
          </cell>
          <cell r="S39" t="str">
            <v>95.06</v>
          </cell>
          <cell r="T39" t="str">
            <v>TB</v>
          </cell>
          <cell r="U39">
            <v>44290</v>
          </cell>
        </row>
        <row r="40">
          <cell r="B40" t="str">
            <v>BMG.0309B</v>
          </cell>
          <cell r="C40">
            <v>0</v>
          </cell>
          <cell r="D40">
            <v>0</v>
          </cell>
          <cell r="E40">
            <v>0</v>
          </cell>
          <cell r="F40">
            <v>0</v>
          </cell>
          <cell r="G40">
            <v>0</v>
          </cell>
          <cell r="H40">
            <v>0</v>
          </cell>
          <cell r="I40">
            <v>0</v>
          </cell>
          <cell r="J40">
            <v>1</v>
          </cell>
          <cell r="K40" t="str">
            <v>3 công ty</v>
          </cell>
          <cell r="L40" t="str">
            <v>0901B</v>
          </cell>
          <cell r="M40" t="str">
            <v>09</v>
          </cell>
          <cell r="N40" t="str">
            <v>01B</v>
          </cell>
          <cell r="O40">
            <v>0</v>
          </cell>
          <cell r="P40">
            <v>110.66</v>
          </cell>
          <cell r="Q40" t="str">
            <v>110.66</v>
          </cell>
          <cell r="R40">
            <v>104.62</v>
          </cell>
          <cell r="S40" t="str">
            <v>104.62</v>
          </cell>
          <cell r="T40" t="str">
            <v>ĐB - TB</v>
          </cell>
          <cell r="U40">
            <v>44297</v>
          </cell>
        </row>
        <row r="41">
          <cell r="B41" t="str">
            <v>BMG.0310B</v>
          </cell>
          <cell r="C41">
            <v>0</v>
          </cell>
          <cell r="D41">
            <v>0</v>
          </cell>
          <cell r="E41">
            <v>0</v>
          </cell>
          <cell r="F41">
            <v>0</v>
          </cell>
          <cell r="G41">
            <v>0</v>
          </cell>
          <cell r="H41">
            <v>0</v>
          </cell>
          <cell r="I41">
            <v>0</v>
          </cell>
          <cell r="J41">
            <v>1</v>
          </cell>
          <cell r="K41" t="str">
            <v>2 công ty</v>
          </cell>
          <cell r="L41" t="str">
            <v>1702B</v>
          </cell>
          <cell r="M41" t="str">
            <v>17</v>
          </cell>
          <cell r="N41" t="str">
            <v>02B</v>
          </cell>
          <cell r="O41">
            <v>0</v>
          </cell>
          <cell r="P41">
            <v>77.88</v>
          </cell>
          <cell r="Q41" t="str">
            <v>77.88</v>
          </cell>
          <cell r="R41">
            <v>73.22</v>
          </cell>
          <cell r="S41" t="str">
            <v>73.22</v>
          </cell>
          <cell r="T41" t="str">
            <v>ĐB</v>
          </cell>
          <cell r="U41">
            <v>44300</v>
          </cell>
        </row>
        <row r="42">
          <cell r="B42" t="str">
            <v>BMG.0311B</v>
          </cell>
          <cell r="C42">
            <v>0</v>
          </cell>
          <cell r="D42">
            <v>0</v>
          </cell>
          <cell r="E42">
            <v>0</v>
          </cell>
          <cell r="F42">
            <v>0</v>
          </cell>
          <cell r="G42">
            <v>0</v>
          </cell>
          <cell r="H42">
            <v>0</v>
          </cell>
          <cell r="I42">
            <v>0</v>
          </cell>
          <cell r="J42">
            <v>1</v>
          </cell>
          <cell r="K42" t="str">
            <v>2 công ty</v>
          </cell>
          <cell r="L42" t="str">
            <v>1201B</v>
          </cell>
          <cell r="M42" t="str">
            <v>12</v>
          </cell>
          <cell r="N42" t="str">
            <v>01B</v>
          </cell>
          <cell r="O42">
            <v>0</v>
          </cell>
          <cell r="P42">
            <v>110.66</v>
          </cell>
          <cell r="Q42" t="str">
            <v>110.66</v>
          </cell>
          <cell r="R42">
            <v>104.62</v>
          </cell>
          <cell r="S42" t="str">
            <v>104.62</v>
          </cell>
          <cell r="T42" t="str">
            <v>ĐB - TB</v>
          </cell>
          <cell r="U42">
            <v>44310</v>
          </cell>
        </row>
        <row r="43">
          <cell r="B43" t="str">
            <v>BMG.0401B</v>
          </cell>
          <cell r="C43">
            <v>0</v>
          </cell>
          <cell r="D43">
            <v>0</v>
          </cell>
          <cell r="E43">
            <v>0</v>
          </cell>
          <cell r="F43">
            <v>0</v>
          </cell>
          <cell r="G43">
            <v>0</v>
          </cell>
          <cell r="H43">
            <v>0</v>
          </cell>
          <cell r="I43">
            <v>0</v>
          </cell>
          <cell r="J43">
            <v>1</v>
          </cell>
          <cell r="K43" t="str">
            <v>3 công ty</v>
          </cell>
          <cell r="L43" t="str">
            <v>0706B</v>
          </cell>
          <cell r="M43" t="str">
            <v>07</v>
          </cell>
          <cell r="N43" t="str">
            <v>06B</v>
          </cell>
          <cell r="O43">
            <v>0</v>
          </cell>
          <cell r="P43">
            <v>78.510000000000005</v>
          </cell>
          <cell r="Q43" t="str">
            <v>78.51</v>
          </cell>
          <cell r="R43">
            <v>73.75</v>
          </cell>
          <cell r="S43" t="str">
            <v>73.75</v>
          </cell>
          <cell r="T43" t="str">
            <v>ĐN</v>
          </cell>
          <cell r="U43">
            <v>44320</v>
          </cell>
        </row>
        <row r="44">
          <cell r="B44" t="str">
            <v>BMG.0402B</v>
          </cell>
          <cell r="C44">
            <v>0</v>
          </cell>
          <cell r="D44">
            <v>0</v>
          </cell>
          <cell r="E44">
            <v>0</v>
          </cell>
          <cell r="F44">
            <v>0</v>
          </cell>
          <cell r="G44">
            <v>0</v>
          </cell>
          <cell r="H44">
            <v>0</v>
          </cell>
          <cell r="I44">
            <v>0</v>
          </cell>
          <cell r="J44">
            <v>1</v>
          </cell>
          <cell r="K44" t="str">
            <v>2 công ty</v>
          </cell>
          <cell r="L44" t="str">
            <v>1208B</v>
          </cell>
          <cell r="M44" t="str">
            <v>12</v>
          </cell>
          <cell r="N44" t="str">
            <v>08B</v>
          </cell>
          <cell r="O44">
            <v>0</v>
          </cell>
          <cell r="P44">
            <v>99.86</v>
          </cell>
          <cell r="Q44" t="str">
            <v>99.86</v>
          </cell>
          <cell r="R44">
            <v>95.06</v>
          </cell>
          <cell r="S44" t="str">
            <v>95.06</v>
          </cell>
          <cell r="T44" t="str">
            <v>TB</v>
          </cell>
          <cell r="U44">
            <v>44315</v>
          </cell>
        </row>
        <row r="45">
          <cell r="B45" t="str">
            <v>BMG.0403B</v>
          </cell>
          <cell r="C45">
            <v>0</v>
          </cell>
          <cell r="D45">
            <v>0</v>
          </cell>
          <cell r="E45">
            <v>0</v>
          </cell>
          <cell r="F45">
            <v>0</v>
          </cell>
          <cell r="G45">
            <v>0</v>
          </cell>
          <cell r="H45">
            <v>0</v>
          </cell>
          <cell r="I45">
            <v>0</v>
          </cell>
          <cell r="J45">
            <v>1</v>
          </cell>
          <cell r="K45" t="str">
            <v>2 công ty</v>
          </cell>
          <cell r="L45" t="str">
            <v>2209B</v>
          </cell>
          <cell r="M45" t="str">
            <v>22</v>
          </cell>
          <cell r="N45" t="str">
            <v>09B</v>
          </cell>
          <cell r="O45">
            <v>0</v>
          </cell>
          <cell r="P45">
            <v>77.86</v>
          </cell>
          <cell r="Q45" t="str">
            <v>77.86</v>
          </cell>
          <cell r="R45">
            <v>74.78</v>
          </cell>
          <cell r="S45" t="str">
            <v>74.78</v>
          </cell>
          <cell r="T45" t="str">
            <v>TB</v>
          </cell>
          <cell r="U45">
            <v>44321</v>
          </cell>
        </row>
        <row r="46">
          <cell r="B46" t="str">
            <v>BMG.0404B</v>
          </cell>
          <cell r="C46">
            <v>0</v>
          </cell>
          <cell r="D46">
            <v>0</v>
          </cell>
          <cell r="E46">
            <v>0</v>
          </cell>
          <cell r="F46">
            <v>0</v>
          </cell>
          <cell r="G46">
            <v>0</v>
          </cell>
          <cell r="H46">
            <v>0</v>
          </cell>
          <cell r="I46">
            <v>0</v>
          </cell>
          <cell r="J46">
            <v>1</v>
          </cell>
          <cell r="K46" t="str">
            <v>2 công ty</v>
          </cell>
          <cell r="L46" t="str">
            <v>1404B</v>
          </cell>
          <cell r="M46" t="str">
            <v>14</v>
          </cell>
          <cell r="N46" t="str">
            <v>04B</v>
          </cell>
          <cell r="O46">
            <v>0</v>
          </cell>
          <cell r="P46">
            <v>100.05</v>
          </cell>
          <cell r="Q46" t="str">
            <v>100.05</v>
          </cell>
          <cell r="R46">
            <v>94.53</v>
          </cell>
          <cell r="S46" t="str">
            <v>94.53</v>
          </cell>
          <cell r="T46" t="str">
            <v>ĐB</v>
          </cell>
          <cell r="U46">
            <v>44319</v>
          </cell>
        </row>
        <row r="47">
          <cell r="B47" t="str">
            <v>BMG.0405B</v>
          </cell>
          <cell r="C47">
            <v>0</v>
          </cell>
          <cell r="D47">
            <v>0</v>
          </cell>
          <cell r="E47">
            <v>0</v>
          </cell>
          <cell r="F47">
            <v>0</v>
          </cell>
          <cell r="G47">
            <v>0</v>
          </cell>
          <cell r="H47">
            <v>0</v>
          </cell>
          <cell r="I47">
            <v>0</v>
          </cell>
          <cell r="J47">
            <v>1</v>
          </cell>
          <cell r="K47" t="str">
            <v>2 công ty</v>
          </cell>
          <cell r="L47" t="str">
            <v>1410B</v>
          </cell>
          <cell r="M47" t="str">
            <v>14</v>
          </cell>
          <cell r="N47" t="str">
            <v>10B</v>
          </cell>
          <cell r="O47">
            <v>0</v>
          </cell>
          <cell r="P47">
            <v>96.3</v>
          </cell>
          <cell r="Q47" t="str">
            <v>96.30</v>
          </cell>
          <cell r="R47">
            <v>91.26</v>
          </cell>
          <cell r="S47" t="str">
            <v>91.26</v>
          </cell>
          <cell r="T47" t="str">
            <v>TN</v>
          </cell>
          <cell r="U47">
            <v>44324</v>
          </cell>
        </row>
        <row r="48">
          <cell r="B48" t="str">
            <v>BMG.0406B</v>
          </cell>
          <cell r="C48">
            <v>0</v>
          </cell>
          <cell r="D48">
            <v>0</v>
          </cell>
          <cell r="E48">
            <v>0</v>
          </cell>
          <cell r="F48">
            <v>0</v>
          </cell>
          <cell r="G48">
            <v>0</v>
          </cell>
          <cell r="H48">
            <v>0</v>
          </cell>
          <cell r="I48">
            <v>0</v>
          </cell>
          <cell r="J48">
            <v>1</v>
          </cell>
          <cell r="K48" t="str">
            <v>2 công ty</v>
          </cell>
          <cell r="L48" t="str">
            <v>2201B</v>
          </cell>
          <cell r="M48" t="str">
            <v>22</v>
          </cell>
          <cell r="N48" t="str">
            <v>01B</v>
          </cell>
          <cell r="O48">
            <v>0</v>
          </cell>
          <cell r="P48">
            <v>110.66</v>
          </cell>
          <cell r="Q48" t="str">
            <v>110.66</v>
          </cell>
          <cell r="R48">
            <v>104.62</v>
          </cell>
          <cell r="S48" t="str">
            <v>104.62</v>
          </cell>
          <cell r="T48" t="str">
            <v>ĐB - TB</v>
          </cell>
          <cell r="U48">
            <v>44314</v>
          </cell>
        </row>
        <row r="49">
          <cell r="B49" t="str">
            <v>BMG.0407B</v>
          </cell>
          <cell r="C49">
            <v>0</v>
          </cell>
          <cell r="D49">
            <v>0</v>
          </cell>
          <cell r="E49">
            <v>0</v>
          </cell>
          <cell r="F49">
            <v>0</v>
          </cell>
          <cell r="G49">
            <v>0</v>
          </cell>
          <cell r="H49">
            <v>0</v>
          </cell>
          <cell r="I49">
            <v>0</v>
          </cell>
          <cell r="J49">
            <v>1</v>
          </cell>
          <cell r="K49" t="str">
            <v>2 công ty</v>
          </cell>
          <cell r="L49" t="str">
            <v>2001B</v>
          </cell>
          <cell r="M49" t="str">
            <v>20</v>
          </cell>
          <cell r="N49" t="str">
            <v>01B</v>
          </cell>
          <cell r="O49">
            <v>0</v>
          </cell>
          <cell r="P49">
            <v>110.66</v>
          </cell>
          <cell r="Q49" t="str">
            <v>110.66</v>
          </cell>
          <cell r="R49">
            <v>104.62</v>
          </cell>
          <cell r="S49" t="str">
            <v>104.62</v>
          </cell>
          <cell r="T49" t="str">
            <v>ĐB - TB</v>
          </cell>
          <cell r="U49">
            <v>44325</v>
          </cell>
        </row>
        <row r="50">
          <cell r="B50" t="str">
            <v>BMG.0408B</v>
          </cell>
          <cell r="C50">
            <v>0</v>
          </cell>
          <cell r="D50">
            <v>0</v>
          </cell>
          <cell r="E50">
            <v>0</v>
          </cell>
          <cell r="F50">
            <v>0</v>
          </cell>
          <cell r="G50">
            <v>0</v>
          </cell>
          <cell r="H50">
            <v>0</v>
          </cell>
          <cell r="I50">
            <v>0</v>
          </cell>
          <cell r="J50">
            <v>1</v>
          </cell>
          <cell r="K50" t="str">
            <v>2 công ty</v>
          </cell>
          <cell r="L50" t="str">
            <v>2010B</v>
          </cell>
          <cell r="M50" t="str">
            <v>20</v>
          </cell>
          <cell r="N50" t="str">
            <v>10B</v>
          </cell>
          <cell r="O50">
            <v>0</v>
          </cell>
          <cell r="P50">
            <v>96.3</v>
          </cell>
          <cell r="Q50" t="str">
            <v>96.30</v>
          </cell>
          <cell r="R50">
            <v>91.26</v>
          </cell>
          <cell r="S50" t="str">
            <v>91.26</v>
          </cell>
          <cell r="T50" t="str">
            <v>TN</v>
          </cell>
          <cell r="U50">
            <v>44325</v>
          </cell>
        </row>
        <row r="51">
          <cell r="B51" t="str">
            <v>BMG.0409B</v>
          </cell>
          <cell r="C51">
            <v>0</v>
          </cell>
          <cell r="D51">
            <v>0</v>
          </cell>
          <cell r="E51">
            <v>0</v>
          </cell>
          <cell r="F51">
            <v>0</v>
          </cell>
          <cell r="G51">
            <v>0</v>
          </cell>
          <cell r="H51">
            <v>0</v>
          </cell>
          <cell r="I51">
            <v>0</v>
          </cell>
          <cell r="J51">
            <v>1</v>
          </cell>
          <cell r="K51" t="str">
            <v>2 công ty</v>
          </cell>
          <cell r="L51" t="str">
            <v>2310B</v>
          </cell>
          <cell r="M51" t="str">
            <v>23</v>
          </cell>
          <cell r="N51" t="str">
            <v>10B</v>
          </cell>
          <cell r="O51">
            <v>0</v>
          </cell>
          <cell r="P51">
            <v>96.3</v>
          </cell>
          <cell r="Q51" t="str">
            <v>96.30</v>
          </cell>
          <cell r="R51">
            <v>91.26</v>
          </cell>
          <cell r="S51" t="str">
            <v>91.26</v>
          </cell>
          <cell r="T51" t="str">
            <v>TN</v>
          </cell>
          <cell r="U51">
            <v>44324</v>
          </cell>
        </row>
        <row r="52">
          <cell r="B52" t="str">
            <v>BMG.0410B</v>
          </cell>
          <cell r="C52">
            <v>0</v>
          </cell>
          <cell r="D52">
            <v>0</v>
          </cell>
          <cell r="E52">
            <v>0</v>
          </cell>
          <cell r="F52">
            <v>0</v>
          </cell>
          <cell r="G52">
            <v>0</v>
          </cell>
          <cell r="H52">
            <v>0</v>
          </cell>
          <cell r="I52">
            <v>0</v>
          </cell>
          <cell r="J52">
            <v>1</v>
          </cell>
          <cell r="K52" t="str">
            <v>2 công ty</v>
          </cell>
          <cell r="L52" t="str">
            <v>1106B</v>
          </cell>
          <cell r="M52" t="str">
            <v>11</v>
          </cell>
          <cell r="N52" t="str">
            <v>06B</v>
          </cell>
          <cell r="O52">
            <v>0</v>
          </cell>
          <cell r="P52">
            <v>78.510000000000005</v>
          </cell>
          <cell r="Q52" t="str">
            <v>78.51</v>
          </cell>
          <cell r="R52">
            <v>73.75</v>
          </cell>
          <cell r="S52" t="str">
            <v>73.75</v>
          </cell>
          <cell r="T52" t="str">
            <v>ĐN</v>
          </cell>
          <cell r="U52">
            <v>44312</v>
          </cell>
        </row>
        <row r="53">
          <cell r="B53" t="str">
            <v>BMG.0411B</v>
          </cell>
          <cell r="C53">
            <v>0</v>
          </cell>
          <cell r="D53">
            <v>0</v>
          </cell>
          <cell r="E53">
            <v>0</v>
          </cell>
          <cell r="F53">
            <v>0</v>
          </cell>
          <cell r="G53">
            <v>0</v>
          </cell>
          <cell r="H53">
            <v>0</v>
          </cell>
          <cell r="I53">
            <v>0</v>
          </cell>
          <cell r="J53">
            <v>1</v>
          </cell>
          <cell r="K53" t="str">
            <v>2 công ty</v>
          </cell>
          <cell r="L53" t="str">
            <v>1705B</v>
          </cell>
          <cell r="M53" t="str">
            <v>17</v>
          </cell>
          <cell r="N53" t="str">
            <v>05B</v>
          </cell>
          <cell r="O53">
            <v>0</v>
          </cell>
          <cell r="P53">
            <v>106.55</v>
          </cell>
          <cell r="Q53" t="str">
            <v>106.55</v>
          </cell>
          <cell r="R53">
            <v>100.25</v>
          </cell>
          <cell r="S53" t="str">
            <v>100.25</v>
          </cell>
          <cell r="T53" t="str">
            <v>ĐN</v>
          </cell>
          <cell r="U53">
            <v>44306</v>
          </cell>
        </row>
        <row r="54">
          <cell r="B54" t="str">
            <v>BMG.0501B</v>
          </cell>
          <cell r="C54">
            <v>0</v>
          </cell>
          <cell r="D54">
            <v>0</v>
          </cell>
          <cell r="E54">
            <v>0</v>
          </cell>
          <cell r="F54">
            <v>0</v>
          </cell>
          <cell r="G54">
            <v>0</v>
          </cell>
          <cell r="H54">
            <v>0</v>
          </cell>
          <cell r="I54">
            <v>0</v>
          </cell>
          <cell r="J54">
            <v>1</v>
          </cell>
          <cell r="K54" t="str">
            <v>3 công ty</v>
          </cell>
          <cell r="L54" t="str">
            <v>0906B</v>
          </cell>
          <cell r="M54" t="str">
            <v>09</v>
          </cell>
          <cell r="N54" t="str">
            <v>06B</v>
          </cell>
          <cell r="O54">
            <v>0</v>
          </cell>
          <cell r="P54">
            <v>78.510000000000005</v>
          </cell>
          <cell r="Q54" t="str">
            <v>78.51</v>
          </cell>
          <cell r="R54">
            <v>73.75</v>
          </cell>
          <cell r="S54" t="str">
            <v>73.75</v>
          </cell>
          <cell r="T54" t="str">
            <v>ĐN</v>
          </cell>
          <cell r="U54">
            <v>44337</v>
          </cell>
        </row>
        <row r="55">
          <cell r="B55" t="str">
            <v>BMG.0502B</v>
          </cell>
          <cell r="C55">
            <v>0</v>
          </cell>
          <cell r="D55">
            <v>0</v>
          </cell>
          <cell r="E55">
            <v>0</v>
          </cell>
          <cell r="F55">
            <v>0</v>
          </cell>
          <cell r="G55">
            <v>0</v>
          </cell>
          <cell r="H55">
            <v>0</v>
          </cell>
          <cell r="I55">
            <v>0</v>
          </cell>
          <cell r="J55">
            <v>1</v>
          </cell>
          <cell r="K55" t="str">
            <v>2 công ty</v>
          </cell>
          <cell r="L55" t="str">
            <v>1406B</v>
          </cell>
          <cell r="M55" t="str">
            <v>14</v>
          </cell>
          <cell r="N55" t="str">
            <v>06B</v>
          </cell>
          <cell r="O55">
            <v>0</v>
          </cell>
          <cell r="P55">
            <v>78.510000000000005</v>
          </cell>
          <cell r="Q55" t="str">
            <v>78.51</v>
          </cell>
          <cell r="R55">
            <v>73.75</v>
          </cell>
          <cell r="S55" t="str">
            <v>73.75</v>
          </cell>
          <cell r="T55" t="str">
            <v>ĐN</v>
          </cell>
          <cell r="U55">
            <v>44338</v>
          </cell>
        </row>
        <row r="56">
          <cell r="B56" t="str">
            <v>BMG.0504B</v>
          </cell>
          <cell r="C56">
            <v>0</v>
          </cell>
          <cell r="D56">
            <v>0</v>
          </cell>
          <cell r="E56">
            <v>0</v>
          </cell>
          <cell r="F56">
            <v>0</v>
          </cell>
          <cell r="G56">
            <v>0</v>
          </cell>
          <cell r="H56">
            <v>0</v>
          </cell>
          <cell r="I56">
            <v>0</v>
          </cell>
          <cell r="J56">
            <v>1</v>
          </cell>
          <cell r="K56" t="str">
            <v>2 công ty</v>
          </cell>
          <cell r="L56" t="str">
            <v>1701B</v>
          </cell>
          <cell r="M56" t="str">
            <v>17</v>
          </cell>
          <cell r="N56" t="str">
            <v>01B</v>
          </cell>
          <cell r="O56">
            <v>0</v>
          </cell>
          <cell r="P56">
            <v>110.66</v>
          </cell>
          <cell r="Q56" t="str">
            <v>110.66</v>
          </cell>
          <cell r="R56">
            <v>104.62</v>
          </cell>
          <cell r="S56" t="str">
            <v>104.62</v>
          </cell>
          <cell r="T56" t="str">
            <v>ĐB - TB</v>
          </cell>
          <cell r="U56">
            <v>44325</v>
          </cell>
        </row>
        <row r="57">
          <cell r="B57" t="str">
            <v>BMG.0505B</v>
          </cell>
          <cell r="C57">
            <v>0</v>
          </cell>
          <cell r="D57">
            <v>0</v>
          </cell>
          <cell r="E57">
            <v>0</v>
          </cell>
          <cell r="F57">
            <v>0</v>
          </cell>
          <cell r="G57">
            <v>0</v>
          </cell>
          <cell r="H57">
            <v>0</v>
          </cell>
          <cell r="I57">
            <v>0</v>
          </cell>
          <cell r="J57">
            <v>0</v>
          </cell>
          <cell r="K57" t="str">
            <v>3 công ty</v>
          </cell>
          <cell r="L57" t="str">
            <v>0301B</v>
          </cell>
          <cell r="M57" t="str">
            <v>03</v>
          </cell>
          <cell r="N57" t="str">
            <v>01B</v>
          </cell>
          <cell r="O57">
            <v>0</v>
          </cell>
          <cell r="P57">
            <v>110.66</v>
          </cell>
          <cell r="Q57" t="str">
            <v>110.66</v>
          </cell>
          <cell r="R57">
            <v>104.62</v>
          </cell>
          <cell r="S57" t="str">
            <v>104.62</v>
          </cell>
          <cell r="T57" t="str">
            <v>ĐB - TB</v>
          </cell>
          <cell r="U57">
            <v>0</v>
          </cell>
        </row>
        <row r="58">
          <cell r="B58" t="str">
            <v>BMG.0506B</v>
          </cell>
          <cell r="C58">
            <v>0</v>
          </cell>
          <cell r="D58">
            <v>0</v>
          </cell>
          <cell r="E58">
            <v>0</v>
          </cell>
          <cell r="F58">
            <v>0</v>
          </cell>
          <cell r="G58">
            <v>0</v>
          </cell>
          <cell r="H58">
            <v>0</v>
          </cell>
          <cell r="I58">
            <v>0</v>
          </cell>
          <cell r="J58">
            <v>0</v>
          </cell>
          <cell r="K58" t="str">
            <v>3 công ty</v>
          </cell>
          <cell r="L58" t="str">
            <v>0302B</v>
          </cell>
          <cell r="M58" t="str">
            <v>03</v>
          </cell>
          <cell r="N58" t="str">
            <v>02B</v>
          </cell>
          <cell r="O58">
            <v>0</v>
          </cell>
          <cell r="P58">
            <v>77.88</v>
          </cell>
          <cell r="Q58" t="str">
            <v>77.88</v>
          </cell>
          <cell r="R58">
            <v>73.22</v>
          </cell>
          <cell r="S58" t="str">
            <v>73.22</v>
          </cell>
          <cell r="T58" t="str">
            <v>ĐB</v>
          </cell>
          <cell r="U58">
            <v>0</v>
          </cell>
        </row>
        <row r="59">
          <cell r="B59" t="str">
            <v>BMG.0507B</v>
          </cell>
          <cell r="C59">
            <v>0</v>
          </cell>
          <cell r="D59">
            <v>0</v>
          </cell>
          <cell r="E59">
            <v>0</v>
          </cell>
          <cell r="F59">
            <v>0</v>
          </cell>
          <cell r="G59">
            <v>0</v>
          </cell>
          <cell r="H59">
            <v>0</v>
          </cell>
          <cell r="I59">
            <v>0</v>
          </cell>
          <cell r="J59">
            <v>0</v>
          </cell>
          <cell r="K59" t="str">
            <v>3 công ty</v>
          </cell>
          <cell r="L59" t="str">
            <v>0303B</v>
          </cell>
          <cell r="M59" t="str">
            <v>03</v>
          </cell>
          <cell r="N59" t="str">
            <v>03B</v>
          </cell>
          <cell r="O59">
            <v>0</v>
          </cell>
          <cell r="P59">
            <v>79.11</v>
          </cell>
          <cell r="Q59" t="str">
            <v>79.11</v>
          </cell>
          <cell r="R59">
            <v>74.260000000000005</v>
          </cell>
          <cell r="S59" t="str">
            <v>74.26</v>
          </cell>
          <cell r="T59" t="str">
            <v>ĐB</v>
          </cell>
          <cell r="U59">
            <v>0</v>
          </cell>
        </row>
        <row r="60">
          <cell r="B60" t="str">
            <v>BMG.0508B</v>
          </cell>
          <cell r="C60">
            <v>0</v>
          </cell>
          <cell r="D60">
            <v>0</v>
          </cell>
          <cell r="E60">
            <v>0</v>
          </cell>
          <cell r="F60">
            <v>0</v>
          </cell>
          <cell r="G60">
            <v>0</v>
          </cell>
          <cell r="H60">
            <v>0</v>
          </cell>
          <cell r="I60">
            <v>0</v>
          </cell>
          <cell r="J60">
            <v>0</v>
          </cell>
          <cell r="K60" t="str">
            <v>3 công ty</v>
          </cell>
          <cell r="L60" t="str">
            <v>0304B</v>
          </cell>
          <cell r="M60" t="str">
            <v>03</v>
          </cell>
          <cell r="N60" t="str">
            <v>04B</v>
          </cell>
          <cell r="O60">
            <v>0</v>
          </cell>
          <cell r="P60">
            <v>100.05</v>
          </cell>
          <cell r="Q60" t="str">
            <v>100.05</v>
          </cell>
          <cell r="R60">
            <v>94.53</v>
          </cell>
          <cell r="S60" t="str">
            <v>94.53</v>
          </cell>
          <cell r="T60" t="str">
            <v>ĐB</v>
          </cell>
          <cell r="U60">
            <v>0</v>
          </cell>
        </row>
        <row r="61">
          <cell r="B61" t="str">
            <v>BMG.0509B</v>
          </cell>
          <cell r="C61">
            <v>0</v>
          </cell>
          <cell r="D61">
            <v>0</v>
          </cell>
          <cell r="E61">
            <v>0</v>
          </cell>
          <cell r="F61">
            <v>0</v>
          </cell>
          <cell r="G61">
            <v>0</v>
          </cell>
          <cell r="H61">
            <v>0</v>
          </cell>
          <cell r="I61">
            <v>0</v>
          </cell>
          <cell r="J61">
            <v>0</v>
          </cell>
          <cell r="K61" t="str">
            <v>3 công ty</v>
          </cell>
          <cell r="L61" t="str">
            <v>0305B</v>
          </cell>
          <cell r="M61" t="str">
            <v>03</v>
          </cell>
          <cell r="N61" t="str">
            <v>05B</v>
          </cell>
          <cell r="O61">
            <v>0</v>
          </cell>
          <cell r="P61">
            <v>106.55</v>
          </cell>
          <cell r="Q61" t="str">
            <v>106.55</v>
          </cell>
          <cell r="R61">
            <v>100.25</v>
          </cell>
          <cell r="S61" t="str">
            <v>100.25</v>
          </cell>
          <cell r="T61" t="str">
            <v>ĐN</v>
          </cell>
          <cell r="U61">
            <v>0</v>
          </cell>
        </row>
        <row r="62">
          <cell r="B62" t="str">
            <v>BMG.0511B</v>
          </cell>
          <cell r="C62">
            <v>0</v>
          </cell>
          <cell r="D62">
            <v>0</v>
          </cell>
          <cell r="E62">
            <v>0</v>
          </cell>
          <cell r="F62">
            <v>0</v>
          </cell>
          <cell r="G62">
            <v>0</v>
          </cell>
          <cell r="H62">
            <v>0</v>
          </cell>
          <cell r="I62">
            <v>0</v>
          </cell>
          <cell r="J62">
            <v>0</v>
          </cell>
          <cell r="K62" t="str">
            <v>3 công ty</v>
          </cell>
          <cell r="L62" t="str">
            <v>0306B</v>
          </cell>
          <cell r="M62" t="str">
            <v>03</v>
          </cell>
          <cell r="N62" t="str">
            <v>06B</v>
          </cell>
          <cell r="O62">
            <v>0</v>
          </cell>
          <cell r="P62">
            <v>78.510000000000005</v>
          </cell>
          <cell r="Q62" t="str">
            <v>78.51</v>
          </cell>
          <cell r="R62">
            <v>73.75</v>
          </cell>
          <cell r="S62" t="str">
            <v>73.75</v>
          </cell>
          <cell r="T62" t="str">
            <v>ĐN</v>
          </cell>
          <cell r="U62">
            <v>0</v>
          </cell>
        </row>
        <row r="63">
          <cell r="B63" t="str">
            <v>BMG.0601B</v>
          </cell>
          <cell r="C63">
            <v>0</v>
          </cell>
          <cell r="D63">
            <v>0</v>
          </cell>
          <cell r="E63">
            <v>0</v>
          </cell>
          <cell r="F63">
            <v>0</v>
          </cell>
          <cell r="G63">
            <v>0</v>
          </cell>
          <cell r="H63">
            <v>0</v>
          </cell>
          <cell r="I63">
            <v>0</v>
          </cell>
          <cell r="J63">
            <v>0</v>
          </cell>
          <cell r="K63" t="str">
            <v>3 công ty</v>
          </cell>
          <cell r="L63" t="str">
            <v>0307B</v>
          </cell>
          <cell r="M63" t="str">
            <v>03</v>
          </cell>
          <cell r="N63" t="str">
            <v>07B</v>
          </cell>
          <cell r="O63">
            <v>0</v>
          </cell>
          <cell r="P63">
            <v>97.09</v>
          </cell>
          <cell r="Q63" t="str">
            <v>97.09</v>
          </cell>
          <cell r="R63">
            <v>92.26</v>
          </cell>
          <cell r="S63" t="str">
            <v>92.26</v>
          </cell>
          <cell r="T63" t="str">
            <v>ĐN</v>
          </cell>
          <cell r="U63">
            <v>0</v>
          </cell>
        </row>
        <row r="64">
          <cell r="B64" t="str">
            <v>BMG.0602B</v>
          </cell>
          <cell r="C64">
            <v>0</v>
          </cell>
          <cell r="D64">
            <v>0</v>
          </cell>
          <cell r="E64">
            <v>0</v>
          </cell>
          <cell r="F64">
            <v>0</v>
          </cell>
          <cell r="G64">
            <v>0</v>
          </cell>
          <cell r="H64">
            <v>0</v>
          </cell>
          <cell r="I64">
            <v>0</v>
          </cell>
          <cell r="J64">
            <v>0</v>
          </cell>
          <cell r="K64" t="str">
            <v>3 công ty</v>
          </cell>
          <cell r="L64" t="str">
            <v>0308B</v>
          </cell>
          <cell r="M64" t="str">
            <v>03</v>
          </cell>
          <cell r="N64" t="str">
            <v>08B</v>
          </cell>
          <cell r="O64">
            <v>0</v>
          </cell>
          <cell r="P64">
            <v>99.86</v>
          </cell>
          <cell r="Q64" t="str">
            <v>99.86</v>
          </cell>
          <cell r="R64">
            <v>95.06</v>
          </cell>
          <cell r="S64" t="str">
            <v>95.06</v>
          </cell>
          <cell r="T64" t="str">
            <v>TB</v>
          </cell>
          <cell r="U64">
            <v>0</v>
          </cell>
        </row>
        <row r="65">
          <cell r="B65" t="str">
            <v>BMG.0603B</v>
          </cell>
          <cell r="C65">
            <v>0</v>
          </cell>
          <cell r="D65">
            <v>0</v>
          </cell>
          <cell r="E65">
            <v>0</v>
          </cell>
          <cell r="F65">
            <v>0</v>
          </cell>
          <cell r="G65">
            <v>0</v>
          </cell>
          <cell r="H65">
            <v>0</v>
          </cell>
          <cell r="I65">
            <v>0</v>
          </cell>
          <cell r="J65">
            <v>0</v>
          </cell>
          <cell r="K65" t="str">
            <v>3 công ty</v>
          </cell>
          <cell r="L65" t="str">
            <v>0309B</v>
          </cell>
          <cell r="M65" t="str">
            <v>03</v>
          </cell>
          <cell r="N65" t="str">
            <v>09B</v>
          </cell>
          <cell r="O65">
            <v>0</v>
          </cell>
          <cell r="P65">
            <v>77.86</v>
          </cell>
          <cell r="Q65" t="str">
            <v>77.86</v>
          </cell>
          <cell r="R65">
            <v>74.78</v>
          </cell>
          <cell r="S65" t="str">
            <v>74.78</v>
          </cell>
          <cell r="T65" t="str">
            <v>TB</v>
          </cell>
          <cell r="U65">
            <v>0</v>
          </cell>
        </row>
        <row r="66">
          <cell r="B66" t="str">
            <v>BMG.0604B</v>
          </cell>
          <cell r="C66">
            <v>0</v>
          </cell>
          <cell r="D66">
            <v>0</v>
          </cell>
          <cell r="E66">
            <v>0</v>
          </cell>
          <cell r="F66">
            <v>0</v>
          </cell>
          <cell r="G66">
            <v>0</v>
          </cell>
          <cell r="H66">
            <v>0</v>
          </cell>
          <cell r="I66">
            <v>0</v>
          </cell>
          <cell r="J66">
            <v>0</v>
          </cell>
          <cell r="K66" t="str">
            <v>3 công ty</v>
          </cell>
          <cell r="L66" t="str">
            <v>0310B</v>
          </cell>
          <cell r="M66" t="str">
            <v>03</v>
          </cell>
          <cell r="N66" t="str">
            <v>10B</v>
          </cell>
          <cell r="O66">
            <v>0</v>
          </cell>
          <cell r="P66">
            <v>96.3</v>
          </cell>
          <cell r="Q66" t="str">
            <v>96.30</v>
          </cell>
          <cell r="R66">
            <v>91.26</v>
          </cell>
          <cell r="S66" t="str">
            <v>91.26</v>
          </cell>
          <cell r="T66" t="str">
            <v>TN</v>
          </cell>
          <cell r="U66">
            <v>0</v>
          </cell>
        </row>
        <row r="67">
          <cell r="B67" t="str">
            <v>BMG.0606B</v>
          </cell>
          <cell r="C67">
            <v>0</v>
          </cell>
          <cell r="D67">
            <v>0</v>
          </cell>
          <cell r="E67">
            <v>0</v>
          </cell>
          <cell r="F67">
            <v>0</v>
          </cell>
          <cell r="G67">
            <v>0</v>
          </cell>
          <cell r="H67">
            <v>0</v>
          </cell>
          <cell r="I67">
            <v>0</v>
          </cell>
          <cell r="J67">
            <v>0</v>
          </cell>
          <cell r="K67" t="str">
            <v>3 công ty</v>
          </cell>
          <cell r="L67" t="str">
            <v>0311B</v>
          </cell>
          <cell r="M67" t="str">
            <v>03</v>
          </cell>
          <cell r="N67" t="str">
            <v>11B</v>
          </cell>
          <cell r="O67">
            <v>0</v>
          </cell>
          <cell r="P67">
            <v>109.9</v>
          </cell>
          <cell r="Q67" t="str">
            <v>109.90</v>
          </cell>
          <cell r="R67">
            <v>104.12</v>
          </cell>
          <cell r="S67" t="str">
            <v>104.12</v>
          </cell>
          <cell r="T67" t="str">
            <v>TN</v>
          </cell>
          <cell r="U67">
            <v>0</v>
          </cell>
        </row>
        <row r="68">
          <cell r="B68" t="str">
            <v>BMG.0607B</v>
          </cell>
          <cell r="C68">
            <v>0</v>
          </cell>
          <cell r="D68">
            <v>0</v>
          </cell>
          <cell r="E68">
            <v>0</v>
          </cell>
          <cell r="F68">
            <v>0</v>
          </cell>
          <cell r="G68">
            <v>0</v>
          </cell>
          <cell r="H68">
            <v>0</v>
          </cell>
          <cell r="I68">
            <v>0</v>
          </cell>
          <cell r="J68">
            <v>0</v>
          </cell>
          <cell r="K68" t="str">
            <v>3 công ty</v>
          </cell>
          <cell r="L68" t="str">
            <v>0401B</v>
          </cell>
          <cell r="M68" t="str">
            <v>04</v>
          </cell>
          <cell r="N68" t="str">
            <v>01B</v>
          </cell>
          <cell r="O68">
            <v>0</v>
          </cell>
          <cell r="P68">
            <v>110.66</v>
          </cell>
          <cell r="Q68" t="str">
            <v>110.66</v>
          </cell>
          <cell r="R68">
            <v>104.62</v>
          </cell>
          <cell r="S68" t="str">
            <v>104.62</v>
          </cell>
          <cell r="T68" t="str">
            <v>ĐB - TB</v>
          </cell>
          <cell r="U68">
            <v>0</v>
          </cell>
        </row>
        <row r="69">
          <cell r="B69" t="str">
            <v>BMG.0608B</v>
          </cell>
          <cell r="C69">
            <v>0</v>
          </cell>
          <cell r="D69">
            <v>0</v>
          </cell>
          <cell r="E69">
            <v>0</v>
          </cell>
          <cell r="F69">
            <v>0</v>
          </cell>
          <cell r="G69">
            <v>0</v>
          </cell>
          <cell r="H69">
            <v>0</v>
          </cell>
          <cell r="I69">
            <v>0</v>
          </cell>
          <cell r="J69">
            <v>0</v>
          </cell>
          <cell r="K69" t="str">
            <v>3 công ty</v>
          </cell>
          <cell r="L69" t="str">
            <v>0402B</v>
          </cell>
          <cell r="M69" t="str">
            <v>04</v>
          </cell>
          <cell r="N69" t="str">
            <v>02B</v>
          </cell>
          <cell r="O69">
            <v>0</v>
          </cell>
          <cell r="P69">
            <v>77.88</v>
          </cell>
          <cell r="Q69" t="str">
            <v>77.88</v>
          </cell>
          <cell r="R69">
            <v>73.22</v>
          </cell>
          <cell r="S69" t="str">
            <v>73.22</v>
          </cell>
          <cell r="T69" t="str">
            <v>ĐB</v>
          </cell>
          <cell r="U69">
            <v>0</v>
          </cell>
        </row>
        <row r="70">
          <cell r="B70" t="str">
            <v>BMG.0609B</v>
          </cell>
          <cell r="C70">
            <v>0</v>
          </cell>
          <cell r="D70">
            <v>0</v>
          </cell>
          <cell r="E70">
            <v>0</v>
          </cell>
          <cell r="F70">
            <v>0</v>
          </cell>
          <cell r="G70">
            <v>0</v>
          </cell>
          <cell r="H70">
            <v>0</v>
          </cell>
          <cell r="I70">
            <v>0</v>
          </cell>
          <cell r="J70">
            <v>0</v>
          </cell>
          <cell r="K70" t="str">
            <v>3 công ty</v>
          </cell>
          <cell r="L70" t="str">
            <v>0403B</v>
          </cell>
          <cell r="M70" t="str">
            <v>04</v>
          </cell>
          <cell r="N70" t="str">
            <v>03B</v>
          </cell>
          <cell r="O70">
            <v>0</v>
          </cell>
          <cell r="P70">
            <v>79.11</v>
          </cell>
          <cell r="Q70" t="str">
            <v>79.11</v>
          </cell>
          <cell r="R70">
            <v>74.260000000000005</v>
          </cell>
          <cell r="S70" t="str">
            <v>74.26</v>
          </cell>
          <cell r="T70" t="str">
            <v>ĐB</v>
          </cell>
          <cell r="U70">
            <v>0</v>
          </cell>
        </row>
        <row r="71">
          <cell r="B71" t="str">
            <v>BMG.0610B</v>
          </cell>
          <cell r="C71">
            <v>0</v>
          </cell>
          <cell r="D71">
            <v>0</v>
          </cell>
          <cell r="E71">
            <v>0</v>
          </cell>
          <cell r="F71">
            <v>0</v>
          </cell>
          <cell r="G71">
            <v>0</v>
          </cell>
          <cell r="H71">
            <v>0</v>
          </cell>
          <cell r="I71">
            <v>0</v>
          </cell>
          <cell r="J71">
            <v>0</v>
          </cell>
          <cell r="K71" t="str">
            <v>3 công ty</v>
          </cell>
          <cell r="L71" t="str">
            <v>0404B</v>
          </cell>
          <cell r="M71" t="str">
            <v>04</v>
          </cell>
          <cell r="N71" t="str">
            <v>04B</v>
          </cell>
          <cell r="O71">
            <v>0</v>
          </cell>
          <cell r="P71">
            <v>100.05</v>
          </cell>
          <cell r="Q71" t="str">
            <v>100.05</v>
          </cell>
          <cell r="R71">
            <v>94.53</v>
          </cell>
          <cell r="S71" t="str">
            <v>94.53</v>
          </cell>
          <cell r="T71" t="str">
            <v>ĐB</v>
          </cell>
          <cell r="U71">
            <v>0</v>
          </cell>
        </row>
        <row r="72">
          <cell r="B72" t="str">
            <v>BMG.0611B</v>
          </cell>
          <cell r="C72">
            <v>0</v>
          </cell>
          <cell r="D72">
            <v>0</v>
          </cell>
          <cell r="E72">
            <v>0</v>
          </cell>
          <cell r="F72">
            <v>0</v>
          </cell>
          <cell r="G72">
            <v>0</v>
          </cell>
          <cell r="H72">
            <v>0</v>
          </cell>
          <cell r="I72">
            <v>0</v>
          </cell>
          <cell r="J72">
            <v>0</v>
          </cell>
          <cell r="K72" t="str">
            <v>3 công ty</v>
          </cell>
          <cell r="L72" t="str">
            <v>0405B</v>
          </cell>
          <cell r="M72" t="str">
            <v>04</v>
          </cell>
          <cell r="N72" t="str">
            <v>05B</v>
          </cell>
          <cell r="O72">
            <v>0</v>
          </cell>
          <cell r="P72">
            <v>106.55</v>
          </cell>
          <cell r="Q72" t="str">
            <v>106.55</v>
          </cell>
          <cell r="R72">
            <v>100.25</v>
          </cell>
          <cell r="S72" t="str">
            <v>100.25</v>
          </cell>
          <cell r="T72" t="str">
            <v>ĐN</v>
          </cell>
          <cell r="U72">
            <v>0</v>
          </cell>
        </row>
        <row r="73">
          <cell r="B73" t="str">
            <v>BMG.0701B</v>
          </cell>
          <cell r="C73">
            <v>0</v>
          </cell>
          <cell r="D73">
            <v>0</v>
          </cell>
          <cell r="E73">
            <v>0</v>
          </cell>
          <cell r="F73">
            <v>0</v>
          </cell>
          <cell r="G73">
            <v>0</v>
          </cell>
          <cell r="H73">
            <v>0</v>
          </cell>
          <cell r="I73">
            <v>0</v>
          </cell>
          <cell r="J73">
            <v>0</v>
          </cell>
          <cell r="K73" t="str">
            <v>3 công ty</v>
          </cell>
          <cell r="L73" t="str">
            <v>0406B</v>
          </cell>
          <cell r="M73" t="str">
            <v>04</v>
          </cell>
          <cell r="N73" t="str">
            <v>06B</v>
          </cell>
          <cell r="O73">
            <v>0</v>
          </cell>
          <cell r="P73">
            <v>78.510000000000005</v>
          </cell>
          <cell r="Q73" t="str">
            <v>78.51</v>
          </cell>
          <cell r="R73">
            <v>73.75</v>
          </cell>
          <cell r="S73" t="str">
            <v>73.75</v>
          </cell>
          <cell r="T73" t="str">
            <v>ĐN</v>
          </cell>
          <cell r="U73">
            <v>0</v>
          </cell>
        </row>
        <row r="74">
          <cell r="B74" t="str">
            <v>BMG.0703B</v>
          </cell>
          <cell r="C74">
            <v>0</v>
          </cell>
          <cell r="D74">
            <v>0</v>
          </cell>
          <cell r="E74">
            <v>0</v>
          </cell>
          <cell r="F74">
            <v>0</v>
          </cell>
          <cell r="G74">
            <v>0</v>
          </cell>
          <cell r="H74">
            <v>0</v>
          </cell>
          <cell r="I74">
            <v>0</v>
          </cell>
          <cell r="J74">
            <v>0</v>
          </cell>
          <cell r="K74" t="str">
            <v>3 công ty</v>
          </cell>
          <cell r="L74" t="str">
            <v>0407B</v>
          </cell>
          <cell r="M74" t="str">
            <v>04</v>
          </cell>
          <cell r="N74" t="str">
            <v>07B</v>
          </cell>
          <cell r="O74">
            <v>0</v>
          </cell>
          <cell r="P74">
            <v>97.09</v>
          </cell>
          <cell r="Q74" t="str">
            <v>97.09</v>
          </cell>
          <cell r="R74">
            <v>92.26</v>
          </cell>
          <cell r="S74" t="str">
            <v>92.26</v>
          </cell>
          <cell r="T74" t="str">
            <v>ĐN</v>
          </cell>
          <cell r="U74">
            <v>0</v>
          </cell>
        </row>
        <row r="75">
          <cell r="B75" t="str">
            <v>BMG.0704B</v>
          </cell>
          <cell r="C75">
            <v>0</v>
          </cell>
          <cell r="D75">
            <v>0</v>
          </cell>
          <cell r="E75">
            <v>0</v>
          </cell>
          <cell r="F75">
            <v>0</v>
          </cell>
          <cell r="G75">
            <v>0</v>
          </cell>
          <cell r="H75">
            <v>0</v>
          </cell>
          <cell r="I75">
            <v>0</v>
          </cell>
          <cell r="J75">
            <v>0</v>
          </cell>
          <cell r="K75" t="str">
            <v>3 công ty</v>
          </cell>
          <cell r="L75" t="str">
            <v>0408B</v>
          </cell>
          <cell r="M75" t="str">
            <v>04</v>
          </cell>
          <cell r="N75" t="str">
            <v>08B</v>
          </cell>
          <cell r="O75">
            <v>0</v>
          </cell>
          <cell r="P75">
            <v>99.86</v>
          </cell>
          <cell r="Q75" t="str">
            <v>99.86</v>
          </cell>
          <cell r="R75">
            <v>95.06</v>
          </cell>
          <cell r="S75" t="str">
            <v>95.06</v>
          </cell>
          <cell r="T75" t="str">
            <v>TB</v>
          </cell>
          <cell r="U75">
            <v>0</v>
          </cell>
        </row>
        <row r="76">
          <cell r="B76" t="str">
            <v>BMG.0705B</v>
          </cell>
          <cell r="C76">
            <v>0</v>
          </cell>
          <cell r="D76">
            <v>0</v>
          </cell>
          <cell r="E76">
            <v>0</v>
          </cell>
          <cell r="F76">
            <v>0</v>
          </cell>
          <cell r="G76">
            <v>0</v>
          </cell>
          <cell r="H76">
            <v>0</v>
          </cell>
          <cell r="I76">
            <v>0</v>
          </cell>
          <cell r="J76">
            <v>0</v>
          </cell>
          <cell r="K76" t="str">
            <v>3 công ty</v>
          </cell>
          <cell r="L76" t="str">
            <v>0409B</v>
          </cell>
          <cell r="M76" t="str">
            <v>04</v>
          </cell>
          <cell r="N76" t="str">
            <v>09B</v>
          </cell>
          <cell r="O76">
            <v>0</v>
          </cell>
          <cell r="P76">
            <v>77.86</v>
          </cell>
          <cell r="Q76" t="str">
            <v>77.86</v>
          </cell>
          <cell r="R76">
            <v>74.78</v>
          </cell>
          <cell r="S76" t="str">
            <v>74.78</v>
          </cell>
          <cell r="T76" t="str">
            <v>TB</v>
          </cell>
          <cell r="U76">
            <v>0</v>
          </cell>
        </row>
        <row r="77">
          <cell r="B77" t="str">
            <v>BMG.0706B</v>
          </cell>
          <cell r="C77">
            <v>0</v>
          </cell>
          <cell r="D77">
            <v>0</v>
          </cell>
          <cell r="E77">
            <v>0</v>
          </cell>
          <cell r="F77">
            <v>0</v>
          </cell>
          <cell r="G77">
            <v>0</v>
          </cell>
          <cell r="H77">
            <v>0</v>
          </cell>
          <cell r="I77">
            <v>0</v>
          </cell>
          <cell r="J77">
            <v>0</v>
          </cell>
          <cell r="K77" t="str">
            <v>3 công ty</v>
          </cell>
          <cell r="L77" t="str">
            <v>0411B</v>
          </cell>
          <cell r="M77" t="str">
            <v>04</v>
          </cell>
          <cell r="N77" t="str">
            <v>11B</v>
          </cell>
          <cell r="O77">
            <v>0</v>
          </cell>
          <cell r="P77">
            <v>109.9</v>
          </cell>
          <cell r="Q77" t="str">
            <v>109.90</v>
          </cell>
          <cell r="R77">
            <v>104.12</v>
          </cell>
          <cell r="S77" t="str">
            <v>104.12</v>
          </cell>
          <cell r="T77" t="str">
            <v>TN</v>
          </cell>
          <cell r="U77">
            <v>0</v>
          </cell>
        </row>
        <row r="78">
          <cell r="B78" t="str">
            <v>BMG.0707B</v>
          </cell>
          <cell r="C78">
            <v>0</v>
          </cell>
          <cell r="D78">
            <v>0</v>
          </cell>
          <cell r="E78">
            <v>0</v>
          </cell>
          <cell r="F78">
            <v>0</v>
          </cell>
          <cell r="G78">
            <v>0</v>
          </cell>
          <cell r="H78">
            <v>0</v>
          </cell>
          <cell r="I78">
            <v>0</v>
          </cell>
          <cell r="J78">
            <v>0</v>
          </cell>
          <cell r="K78" t="str">
            <v>3 công ty</v>
          </cell>
          <cell r="L78" t="str">
            <v>0501B</v>
          </cell>
          <cell r="M78" t="str">
            <v>05</v>
          </cell>
          <cell r="N78" t="str">
            <v>01B</v>
          </cell>
          <cell r="O78">
            <v>0</v>
          </cell>
          <cell r="P78">
            <v>110.66</v>
          </cell>
          <cell r="Q78" t="str">
            <v>110.66</v>
          </cell>
          <cell r="R78">
            <v>104.62</v>
          </cell>
          <cell r="S78" t="str">
            <v>104.62</v>
          </cell>
          <cell r="T78" t="str">
            <v>ĐB - TB</v>
          </cell>
          <cell r="U78">
            <v>0</v>
          </cell>
        </row>
        <row r="79">
          <cell r="B79" t="str">
            <v>BMG.0708B</v>
          </cell>
          <cell r="C79">
            <v>0</v>
          </cell>
          <cell r="D79">
            <v>0</v>
          </cell>
          <cell r="E79">
            <v>0</v>
          </cell>
          <cell r="F79">
            <v>0</v>
          </cell>
          <cell r="G79">
            <v>0</v>
          </cell>
          <cell r="H79">
            <v>0</v>
          </cell>
          <cell r="I79">
            <v>0</v>
          </cell>
          <cell r="J79">
            <v>0</v>
          </cell>
          <cell r="K79" t="str">
            <v>3 công ty</v>
          </cell>
          <cell r="L79" t="str">
            <v>0502B</v>
          </cell>
          <cell r="M79" t="str">
            <v>05</v>
          </cell>
          <cell r="N79" t="str">
            <v>02B</v>
          </cell>
          <cell r="O79">
            <v>0</v>
          </cell>
          <cell r="P79">
            <v>77.88</v>
          </cell>
          <cell r="Q79" t="str">
            <v>77.88</v>
          </cell>
          <cell r="R79">
            <v>73.22</v>
          </cell>
          <cell r="S79" t="str">
            <v>73.22</v>
          </cell>
          <cell r="T79" t="str">
            <v>ĐB</v>
          </cell>
          <cell r="U79">
            <v>0</v>
          </cell>
        </row>
        <row r="80">
          <cell r="B80" t="str">
            <v>BMG.0709B</v>
          </cell>
          <cell r="C80">
            <v>0</v>
          </cell>
          <cell r="D80">
            <v>0</v>
          </cell>
          <cell r="E80">
            <v>0</v>
          </cell>
          <cell r="F80">
            <v>0</v>
          </cell>
          <cell r="G80">
            <v>0</v>
          </cell>
          <cell r="H80">
            <v>0</v>
          </cell>
          <cell r="I80">
            <v>0</v>
          </cell>
          <cell r="J80">
            <v>0</v>
          </cell>
          <cell r="K80" t="str">
            <v>3 công ty</v>
          </cell>
          <cell r="L80" t="str">
            <v>0504B</v>
          </cell>
          <cell r="M80" t="str">
            <v>05</v>
          </cell>
          <cell r="N80" t="str">
            <v>04B</v>
          </cell>
          <cell r="O80">
            <v>0</v>
          </cell>
          <cell r="P80">
            <v>100.05</v>
          </cell>
          <cell r="Q80" t="str">
            <v>100.05</v>
          </cell>
          <cell r="R80">
            <v>94.53</v>
          </cell>
          <cell r="S80" t="str">
            <v>94.53</v>
          </cell>
          <cell r="T80" t="str">
            <v>ĐB</v>
          </cell>
          <cell r="U80">
            <v>0</v>
          </cell>
        </row>
        <row r="81">
          <cell r="B81" t="str">
            <v>BMG.0710B</v>
          </cell>
          <cell r="C81">
            <v>0</v>
          </cell>
          <cell r="D81">
            <v>0</v>
          </cell>
          <cell r="E81">
            <v>0</v>
          </cell>
          <cell r="F81">
            <v>0</v>
          </cell>
          <cell r="G81">
            <v>0</v>
          </cell>
          <cell r="H81">
            <v>0</v>
          </cell>
          <cell r="I81">
            <v>0</v>
          </cell>
          <cell r="J81">
            <v>0</v>
          </cell>
          <cell r="K81" t="str">
            <v>3 công ty</v>
          </cell>
          <cell r="L81" t="str">
            <v>0505B</v>
          </cell>
          <cell r="M81" t="str">
            <v>05</v>
          </cell>
          <cell r="N81" t="str">
            <v>05B</v>
          </cell>
          <cell r="O81">
            <v>0</v>
          </cell>
          <cell r="P81">
            <v>106.55</v>
          </cell>
          <cell r="Q81" t="str">
            <v>106.55</v>
          </cell>
          <cell r="R81">
            <v>100.25</v>
          </cell>
          <cell r="S81" t="str">
            <v>100.25</v>
          </cell>
          <cell r="T81" t="str">
            <v>ĐN</v>
          </cell>
          <cell r="U81">
            <v>0</v>
          </cell>
        </row>
        <row r="82">
          <cell r="B82" t="str">
            <v>BMG.0711B</v>
          </cell>
          <cell r="C82">
            <v>0</v>
          </cell>
          <cell r="D82">
            <v>0</v>
          </cell>
          <cell r="E82">
            <v>0</v>
          </cell>
          <cell r="F82">
            <v>0</v>
          </cell>
          <cell r="G82">
            <v>0</v>
          </cell>
          <cell r="H82">
            <v>0</v>
          </cell>
          <cell r="I82">
            <v>0</v>
          </cell>
          <cell r="J82">
            <v>0</v>
          </cell>
          <cell r="K82" t="str">
            <v>3 công ty</v>
          </cell>
          <cell r="L82" t="str">
            <v>0507B</v>
          </cell>
          <cell r="M82" t="str">
            <v>05</v>
          </cell>
          <cell r="N82" t="str">
            <v>07B</v>
          </cell>
          <cell r="O82">
            <v>0</v>
          </cell>
          <cell r="P82">
            <v>97.09</v>
          </cell>
          <cell r="Q82" t="str">
            <v>97.09</v>
          </cell>
          <cell r="R82">
            <v>92.26</v>
          </cell>
          <cell r="S82" t="str">
            <v>92.26</v>
          </cell>
          <cell r="T82" t="str">
            <v>ĐN</v>
          </cell>
          <cell r="U82">
            <v>0</v>
          </cell>
        </row>
        <row r="83">
          <cell r="B83" t="str">
            <v>BMG.0801B</v>
          </cell>
          <cell r="C83">
            <v>0</v>
          </cell>
          <cell r="D83">
            <v>0</v>
          </cell>
          <cell r="E83">
            <v>0</v>
          </cell>
          <cell r="F83">
            <v>0</v>
          </cell>
          <cell r="G83">
            <v>0</v>
          </cell>
          <cell r="H83">
            <v>0</v>
          </cell>
          <cell r="I83">
            <v>0</v>
          </cell>
          <cell r="J83">
            <v>0</v>
          </cell>
          <cell r="K83" t="str">
            <v>3 công ty</v>
          </cell>
          <cell r="L83" t="str">
            <v>0508B</v>
          </cell>
          <cell r="M83" t="str">
            <v>05</v>
          </cell>
          <cell r="N83" t="str">
            <v>08B</v>
          </cell>
          <cell r="O83">
            <v>0</v>
          </cell>
          <cell r="P83">
            <v>99.86</v>
          </cell>
          <cell r="Q83" t="str">
            <v>99.86</v>
          </cell>
          <cell r="R83">
            <v>95.06</v>
          </cell>
          <cell r="S83" t="str">
            <v>95.06</v>
          </cell>
          <cell r="T83" t="str">
            <v>TB</v>
          </cell>
          <cell r="U83">
            <v>0</v>
          </cell>
        </row>
        <row r="84">
          <cell r="B84" t="str">
            <v>BMG.0802B</v>
          </cell>
          <cell r="C84">
            <v>0</v>
          </cell>
          <cell r="D84">
            <v>0</v>
          </cell>
          <cell r="E84">
            <v>0</v>
          </cell>
          <cell r="F84">
            <v>0</v>
          </cell>
          <cell r="G84">
            <v>0</v>
          </cell>
          <cell r="H84">
            <v>0</v>
          </cell>
          <cell r="I84">
            <v>0</v>
          </cell>
          <cell r="J84">
            <v>0</v>
          </cell>
          <cell r="K84" t="str">
            <v>3 công ty</v>
          </cell>
          <cell r="L84" t="str">
            <v>0509B</v>
          </cell>
          <cell r="M84" t="str">
            <v>05</v>
          </cell>
          <cell r="N84" t="str">
            <v>09B</v>
          </cell>
          <cell r="O84">
            <v>0</v>
          </cell>
          <cell r="P84">
            <v>77.86</v>
          </cell>
          <cell r="Q84" t="str">
            <v>77.86</v>
          </cell>
          <cell r="R84">
            <v>74.78</v>
          </cell>
          <cell r="S84" t="str">
            <v>74.78</v>
          </cell>
          <cell r="T84" t="str">
            <v>TB</v>
          </cell>
          <cell r="U84">
            <v>0</v>
          </cell>
        </row>
        <row r="85">
          <cell r="B85" t="str">
            <v>BMG.0803B</v>
          </cell>
          <cell r="C85">
            <v>0</v>
          </cell>
          <cell r="D85">
            <v>0</v>
          </cell>
          <cell r="E85">
            <v>0</v>
          </cell>
          <cell r="F85">
            <v>0</v>
          </cell>
          <cell r="G85">
            <v>0</v>
          </cell>
          <cell r="H85">
            <v>0</v>
          </cell>
          <cell r="I85">
            <v>0</v>
          </cell>
          <cell r="J85">
            <v>0</v>
          </cell>
          <cell r="K85" t="str">
            <v>3 công ty</v>
          </cell>
          <cell r="L85" t="str">
            <v>0511B</v>
          </cell>
          <cell r="M85" t="str">
            <v>05</v>
          </cell>
          <cell r="N85" t="str">
            <v>11B</v>
          </cell>
          <cell r="O85">
            <v>0</v>
          </cell>
          <cell r="P85">
            <v>109.9</v>
          </cell>
          <cell r="Q85" t="str">
            <v>109.90</v>
          </cell>
          <cell r="R85">
            <v>104.12</v>
          </cell>
          <cell r="S85" t="str">
            <v>104.12</v>
          </cell>
          <cell r="T85" t="str">
            <v>TN</v>
          </cell>
          <cell r="U85">
            <v>0</v>
          </cell>
        </row>
        <row r="86">
          <cell r="B86" t="str">
            <v>BMG.0804B</v>
          </cell>
          <cell r="C86">
            <v>0</v>
          </cell>
          <cell r="D86">
            <v>0</v>
          </cell>
          <cell r="E86">
            <v>0</v>
          </cell>
          <cell r="F86">
            <v>0</v>
          </cell>
          <cell r="G86">
            <v>0</v>
          </cell>
          <cell r="H86">
            <v>0</v>
          </cell>
          <cell r="I86">
            <v>0</v>
          </cell>
          <cell r="J86">
            <v>0</v>
          </cell>
          <cell r="K86" t="str">
            <v>3 công ty</v>
          </cell>
          <cell r="L86" t="str">
            <v>0601B</v>
          </cell>
          <cell r="M86" t="str">
            <v>06</v>
          </cell>
          <cell r="N86" t="str">
            <v>01B</v>
          </cell>
          <cell r="O86">
            <v>0</v>
          </cell>
          <cell r="P86">
            <v>110.66</v>
          </cell>
          <cell r="Q86" t="str">
            <v>110.66</v>
          </cell>
          <cell r="R86">
            <v>104.62</v>
          </cell>
          <cell r="S86" t="str">
            <v>104.62</v>
          </cell>
          <cell r="T86" t="str">
            <v>ĐB - TB</v>
          </cell>
          <cell r="U86">
            <v>0</v>
          </cell>
        </row>
        <row r="87">
          <cell r="B87" t="str">
            <v>BMG.0805B</v>
          </cell>
          <cell r="C87">
            <v>0</v>
          </cell>
          <cell r="D87">
            <v>0</v>
          </cell>
          <cell r="E87">
            <v>0</v>
          </cell>
          <cell r="F87">
            <v>0</v>
          </cell>
          <cell r="G87">
            <v>0</v>
          </cell>
          <cell r="H87">
            <v>0</v>
          </cell>
          <cell r="I87">
            <v>0</v>
          </cell>
          <cell r="J87">
            <v>0</v>
          </cell>
          <cell r="K87" t="str">
            <v>3 công ty</v>
          </cell>
          <cell r="L87" t="str">
            <v>0602B</v>
          </cell>
          <cell r="M87" t="str">
            <v>06</v>
          </cell>
          <cell r="N87" t="str">
            <v>02B</v>
          </cell>
          <cell r="O87">
            <v>0</v>
          </cell>
          <cell r="P87">
            <v>77.88</v>
          </cell>
          <cell r="Q87" t="str">
            <v>77.88</v>
          </cell>
          <cell r="R87">
            <v>73.22</v>
          </cell>
          <cell r="S87" t="str">
            <v>73.22</v>
          </cell>
          <cell r="T87" t="str">
            <v>ĐB</v>
          </cell>
          <cell r="U87">
            <v>0</v>
          </cell>
        </row>
        <row r="88">
          <cell r="B88" t="str">
            <v>BMG.0806B</v>
          </cell>
          <cell r="C88">
            <v>0</v>
          </cell>
          <cell r="D88">
            <v>0</v>
          </cell>
          <cell r="E88">
            <v>0</v>
          </cell>
          <cell r="F88">
            <v>0</v>
          </cell>
          <cell r="G88">
            <v>0</v>
          </cell>
          <cell r="H88">
            <v>0</v>
          </cell>
          <cell r="I88">
            <v>0</v>
          </cell>
          <cell r="J88">
            <v>0</v>
          </cell>
          <cell r="K88" t="str">
            <v>3 công ty</v>
          </cell>
          <cell r="L88" t="str">
            <v>0603B</v>
          </cell>
          <cell r="M88" t="str">
            <v>06</v>
          </cell>
          <cell r="N88" t="str">
            <v>03B</v>
          </cell>
          <cell r="O88">
            <v>0</v>
          </cell>
          <cell r="P88">
            <v>79.11</v>
          </cell>
          <cell r="Q88" t="str">
            <v>79.11</v>
          </cell>
          <cell r="R88">
            <v>74.260000000000005</v>
          </cell>
          <cell r="S88" t="str">
            <v>74.26</v>
          </cell>
          <cell r="T88" t="str">
            <v>ĐB</v>
          </cell>
          <cell r="U88">
            <v>0</v>
          </cell>
        </row>
        <row r="89">
          <cell r="B89" t="str">
            <v>BMG.0807B</v>
          </cell>
          <cell r="C89">
            <v>0</v>
          </cell>
          <cell r="D89">
            <v>0</v>
          </cell>
          <cell r="E89">
            <v>0</v>
          </cell>
          <cell r="F89">
            <v>0</v>
          </cell>
          <cell r="G89">
            <v>0</v>
          </cell>
          <cell r="H89">
            <v>0</v>
          </cell>
          <cell r="I89">
            <v>0</v>
          </cell>
          <cell r="J89">
            <v>0</v>
          </cell>
          <cell r="K89" t="str">
            <v>3 công ty</v>
          </cell>
          <cell r="L89" t="str">
            <v>0604B</v>
          </cell>
          <cell r="M89" t="str">
            <v>06</v>
          </cell>
          <cell r="N89" t="str">
            <v>04B</v>
          </cell>
          <cell r="O89">
            <v>0</v>
          </cell>
          <cell r="P89">
            <v>100.05</v>
          </cell>
          <cell r="Q89" t="str">
            <v>100.05</v>
          </cell>
          <cell r="R89">
            <v>94.53</v>
          </cell>
          <cell r="S89" t="str">
            <v>94.53</v>
          </cell>
          <cell r="T89" t="str">
            <v>ĐB</v>
          </cell>
          <cell r="U89">
            <v>0</v>
          </cell>
        </row>
        <row r="90">
          <cell r="B90" t="str">
            <v>BMG.0808B</v>
          </cell>
          <cell r="C90">
            <v>0</v>
          </cell>
          <cell r="D90">
            <v>0</v>
          </cell>
          <cell r="E90">
            <v>0</v>
          </cell>
          <cell r="F90">
            <v>0</v>
          </cell>
          <cell r="G90">
            <v>0</v>
          </cell>
          <cell r="H90">
            <v>0</v>
          </cell>
          <cell r="I90">
            <v>0</v>
          </cell>
          <cell r="J90">
            <v>0</v>
          </cell>
          <cell r="K90" t="str">
            <v>3 công ty</v>
          </cell>
          <cell r="L90" t="str">
            <v>0606B</v>
          </cell>
          <cell r="M90" t="str">
            <v>06</v>
          </cell>
          <cell r="N90" t="str">
            <v>06B</v>
          </cell>
          <cell r="O90">
            <v>0</v>
          </cell>
          <cell r="P90">
            <v>78.510000000000005</v>
          </cell>
          <cell r="Q90" t="str">
            <v>78.51</v>
          </cell>
          <cell r="R90">
            <v>73.75</v>
          </cell>
          <cell r="S90" t="str">
            <v>73.75</v>
          </cell>
          <cell r="T90" t="str">
            <v>ĐN</v>
          </cell>
          <cell r="U90">
            <v>0</v>
          </cell>
        </row>
        <row r="91">
          <cell r="B91" t="str">
            <v>BMG.0809B</v>
          </cell>
          <cell r="C91">
            <v>0</v>
          </cell>
          <cell r="D91">
            <v>0</v>
          </cell>
          <cell r="E91">
            <v>0</v>
          </cell>
          <cell r="F91">
            <v>0</v>
          </cell>
          <cell r="G91">
            <v>0</v>
          </cell>
          <cell r="H91">
            <v>0</v>
          </cell>
          <cell r="I91">
            <v>0</v>
          </cell>
          <cell r="J91">
            <v>0</v>
          </cell>
          <cell r="K91" t="str">
            <v>3 công ty</v>
          </cell>
          <cell r="L91" t="str">
            <v>0607B</v>
          </cell>
          <cell r="M91" t="str">
            <v>06</v>
          </cell>
          <cell r="N91" t="str">
            <v>07B</v>
          </cell>
          <cell r="O91">
            <v>0</v>
          </cell>
          <cell r="P91">
            <v>97.09</v>
          </cell>
          <cell r="Q91" t="str">
            <v>97.09</v>
          </cell>
          <cell r="R91">
            <v>92.26</v>
          </cell>
          <cell r="S91" t="str">
            <v>92.26</v>
          </cell>
          <cell r="T91" t="str">
            <v>ĐN</v>
          </cell>
          <cell r="U91">
            <v>0</v>
          </cell>
        </row>
        <row r="92">
          <cell r="B92" t="str">
            <v>BMG.0810B</v>
          </cell>
          <cell r="C92">
            <v>0</v>
          </cell>
          <cell r="D92">
            <v>0</v>
          </cell>
          <cell r="E92">
            <v>0</v>
          </cell>
          <cell r="F92">
            <v>0</v>
          </cell>
          <cell r="G92">
            <v>0</v>
          </cell>
          <cell r="H92">
            <v>0</v>
          </cell>
          <cell r="I92">
            <v>0</v>
          </cell>
          <cell r="J92">
            <v>0</v>
          </cell>
          <cell r="K92" t="str">
            <v>3 công ty</v>
          </cell>
          <cell r="L92" t="str">
            <v>0608B</v>
          </cell>
          <cell r="M92" t="str">
            <v>06</v>
          </cell>
          <cell r="N92" t="str">
            <v>08B</v>
          </cell>
          <cell r="O92">
            <v>0</v>
          </cell>
          <cell r="P92">
            <v>99.86</v>
          </cell>
          <cell r="Q92" t="str">
            <v>99.86</v>
          </cell>
          <cell r="R92">
            <v>95.06</v>
          </cell>
          <cell r="S92" t="str">
            <v>95.06</v>
          </cell>
          <cell r="T92" t="str">
            <v>TB</v>
          </cell>
          <cell r="U92">
            <v>0</v>
          </cell>
        </row>
        <row r="93">
          <cell r="B93" t="str">
            <v>BMG.0811B</v>
          </cell>
          <cell r="C93">
            <v>0</v>
          </cell>
          <cell r="D93">
            <v>0</v>
          </cell>
          <cell r="E93">
            <v>0</v>
          </cell>
          <cell r="F93">
            <v>0</v>
          </cell>
          <cell r="G93">
            <v>0</v>
          </cell>
          <cell r="H93">
            <v>0</v>
          </cell>
          <cell r="I93">
            <v>0</v>
          </cell>
          <cell r="J93">
            <v>0</v>
          </cell>
          <cell r="K93" t="str">
            <v>3 công ty</v>
          </cell>
          <cell r="L93" t="str">
            <v>0609B</v>
          </cell>
          <cell r="M93" t="str">
            <v>06</v>
          </cell>
          <cell r="N93" t="str">
            <v>09B</v>
          </cell>
          <cell r="O93">
            <v>0</v>
          </cell>
          <cell r="P93">
            <v>77.86</v>
          </cell>
          <cell r="Q93" t="str">
            <v>77.86</v>
          </cell>
          <cell r="R93">
            <v>74.78</v>
          </cell>
          <cell r="S93" t="str">
            <v>74.78</v>
          </cell>
          <cell r="T93" t="str">
            <v>TB</v>
          </cell>
          <cell r="U93">
            <v>0</v>
          </cell>
        </row>
        <row r="94">
          <cell r="B94" t="str">
            <v>BMG.0901B</v>
          </cell>
          <cell r="C94">
            <v>0</v>
          </cell>
          <cell r="D94">
            <v>0</v>
          </cell>
          <cell r="E94">
            <v>0</v>
          </cell>
          <cell r="F94">
            <v>0</v>
          </cell>
          <cell r="G94">
            <v>0</v>
          </cell>
          <cell r="H94">
            <v>0</v>
          </cell>
          <cell r="I94">
            <v>0</v>
          </cell>
          <cell r="J94">
            <v>0</v>
          </cell>
          <cell r="K94" t="str">
            <v>3 công ty</v>
          </cell>
          <cell r="L94" t="str">
            <v>0610B</v>
          </cell>
          <cell r="M94" t="str">
            <v>06</v>
          </cell>
          <cell r="N94" t="str">
            <v>10B</v>
          </cell>
          <cell r="O94">
            <v>0</v>
          </cell>
          <cell r="P94">
            <v>96.3</v>
          </cell>
          <cell r="Q94" t="str">
            <v>96.30</v>
          </cell>
          <cell r="R94">
            <v>91.26</v>
          </cell>
          <cell r="S94" t="str">
            <v>91.26</v>
          </cell>
          <cell r="T94" t="str">
            <v>TN</v>
          </cell>
          <cell r="U94">
            <v>0</v>
          </cell>
        </row>
        <row r="95">
          <cell r="B95" t="str">
            <v>BMG.0902B</v>
          </cell>
          <cell r="C95">
            <v>0</v>
          </cell>
          <cell r="D95">
            <v>0</v>
          </cell>
          <cell r="E95">
            <v>0</v>
          </cell>
          <cell r="F95">
            <v>0</v>
          </cell>
          <cell r="G95">
            <v>0</v>
          </cell>
          <cell r="H95">
            <v>0</v>
          </cell>
          <cell r="I95">
            <v>0</v>
          </cell>
          <cell r="J95">
            <v>0</v>
          </cell>
          <cell r="K95" t="str">
            <v>3 công ty</v>
          </cell>
          <cell r="L95" t="str">
            <v>0611B</v>
          </cell>
          <cell r="M95" t="str">
            <v>06</v>
          </cell>
          <cell r="N95" t="str">
            <v>11B</v>
          </cell>
          <cell r="O95">
            <v>0</v>
          </cell>
          <cell r="P95">
            <v>109.9</v>
          </cell>
          <cell r="Q95" t="str">
            <v>109.90</v>
          </cell>
          <cell r="R95">
            <v>104.12</v>
          </cell>
          <cell r="S95" t="str">
            <v>104.12</v>
          </cell>
          <cell r="T95" t="str">
            <v>TN</v>
          </cell>
          <cell r="U95">
            <v>0</v>
          </cell>
        </row>
        <row r="96">
          <cell r="B96" t="str">
            <v>BMG.0906B</v>
          </cell>
          <cell r="C96">
            <v>0</v>
          </cell>
          <cell r="D96">
            <v>0</v>
          </cell>
          <cell r="E96">
            <v>0</v>
          </cell>
          <cell r="F96">
            <v>0</v>
          </cell>
          <cell r="G96">
            <v>0</v>
          </cell>
          <cell r="H96">
            <v>0</v>
          </cell>
          <cell r="I96">
            <v>0</v>
          </cell>
          <cell r="J96">
            <v>0</v>
          </cell>
          <cell r="K96" t="str">
            <v>3 công ty</v>
          </cell>
          <cell r="L96" t="str">
            <v>0701B</v>
          </cell>
          <cell r="M96" t="str">
            <v>07</v>
          </cell>
          <cell r="N96" t="str">
            <v>01B</v>
          </cell>
          <cell r="O96">
            <v>0</v>
          </cell>
          <cell r="P96">
            <v>110.66</v>
          </cell>
          <cell r="Q96" t="str">
            <v>110.66</v>
          </cell>
          <cell r="R96">
            <v>104.62</v>
          </cell>
          <cell r="S96" t="str">
            <v>104.62</v>
          </cell>
          <cell r="T96" t="str">
            <v>ĐB - TB</v>
          </cell>
          <cell r="U96">
            <v>0</v>
          </cell>
        </row>
        <row r="97">
          <cell r="B97" t="str">
            <v>BMG.0907B</v>
          </cell>
          <cell r="C97">
            <v>0</v>
          </cell>
          <cell r="D97">
            <v>0</v>
          </cell>
          <cell r="E97">
            <v>0</v>
          </cell>
          <cell r="F97">
            <v>0</v>
          </cell>
          <cell r="G97">
            <v>0</v>
          </cell>
          <cell r="H97">
            <v>0</v>
          </cell>
          <cell r="I97">
            <v>0</v>
          </cell>
          <cell r="J97">
            <v>0</v>
          </cell>
          <cell r="K97" t="str">
            <v>3 công ty</v>
          </cell>
          <cell r="L97" t="str">
            <v>0703B</v>
          </cell>
          <cell r="M97" t="str">
            <v>07</v>
          </cell>
          <cell r="N97" t="str">
            <v>03B</v>
          </cell>
          <cell r="O97">
            <v>0</v>
          </cell>
          <cell r="P97">
            <v>79.11</v>
          </cell>
          <cell r="Q97" t="str">
            <v>79.11</v>
          </cell>
          <cell r="R97">
            <v>74.260000000000005</v>
          </cell>
          <cell r="S97" t="str">
            <v>74.26</v>
          </cell>
          <cell r="T97" t="str">
            <v>ĐB</v>
          </cell>
          <cell r="U97">
            <v>0</v>
          </cell>
        </row>
        <row r="98">
          <cell r="B98" t="str">
            <v>BMG.0908B</v>
          </cell>
          <cell r="C98">
            <v>0</v>
          </cell>
          <cell r="D98">
            <v>0</v>
          </cell>
          <cell r="E98">
            <v>0</v>
          </cell>
          <cell r="F98">
            <v>0</v>
          </cell>
          <cell r="G98">
            <v>0</v>
          </cell>
          <cell r="H98">
            <v>0</v>
          </cell>
          <cell r="I98">
            <v>0</v>
          </cell>
          <cell r="J98">
            <v>0</v>
          </cell>
          <cell r="K98" t="str">
            <v>3 công ty</v>
          </cell>
          <cell r="L98" t="str">
            <v>0704B</v>
          </cell>
          <cell r="M98" t="str">
            <v>07</v>
          </cell>
          <cell r="N98" t="str">
            <v>04B</v>
          </cell>
          <cell r="O98">
            <v>0</v>
          </cell>
          <cell r="P98">
            <v>100.05</v>
          </cell>
          <cell r="Q98" t="str">
            <v>100.05</v>
          </cell>
          <cell r="R98">
            <v>94.53</v>
          </cell>
          <cell r="S98" t="str">
            <v>94.53</v>
          </cell>
          <cell r="T98" t="str">
            <v>ĐB</v>
          </cell>
          <cell r="U98">
            <v>0</v>
          </cell>
        </row>
        <row r="99">
          <cell r="B99" t="str">
            <v>BMG.0909B</v>
          </cell>
          <cell r="C99">
            <v>0</v>
          </cell>
          <cell r="D99">
            <v>0</v>
          </cell>
          <cell r="E99">
            <v>0</v>
          </cell>
          <cell r="F99">
            <v>0</v>
          </cell>
          <cell r="G99">
            <v>0</v>
          </cell>
          <cell r="H99">
            <v>0</v>
          </cell>
          <cell r="I99">
            <v>0</v>
          </cell>
          <cell r="J99">
            <v>0</v>
          </cell>
          <cell r="K99" t="str">
            <v>3 công ty</v>
          </cell>
          <cell r="L99" t="str">
            <v>0705B</v>
          </cell>
          <cell r="M99" t="str">
            <v>07</v>
          </cell>
          <cell r="N99" t="str">
            <v>05B</v>
          </cell>
          <cell r="O99">
            <v>0</v>
          </cell>
          <cell r="P99">
            <v>106.55</v>
          </cell>
          <cell r="Q99" t="str">
            <v>106.55</v>
          </cell>
          <cell r="R99">
            <v>100.25</v>
          </cell>
          <cell r="S99" t="str">
            <v>100.25</v>
          </cell>
          <cell r="T99" t="str">
            <v>ĐN</v>
          </cell>
          <cell r="U99">
            <v>0</v>
          </cell>
        </row>
        <row r="100">
          <cell r="B100" t="str">
            <v>BMG.0911B</v>
          </cell>
          <cell r="C100">
            <v>0</v>
          </cell>
          <cell r="D100">
            <v>0</v>
          </cell>
          <cell r="E100">
            <v>0</v>
          </cell>
          <cell r="F100">
            <v>0</v>
          </cell>
          <cell r="G100">
            <v>0</v>
          </cell>
          <cell r="H100">
            <v>0</v>
          </cell>
          <cell r="I100">
            <v>0</v>
          </cell>
          <cell r="J100">
            <v>0</v>
          </cell>
          <cell r="K100" t="str">
            <v>3 công ty</v>
          </cell>
          <cell r="L100" t="str">
            <v>0707B</v>
          </cell>
          <cell r="M100" t="str">
            <v>07</v>
          </cell>
          <cell r="N100" t="str">
            <v>07B</v>
          </cell>
          <cell r="O100">
            <v>0</v>
          </cell>
          <cell r="P100">
            <v>97.09</v>
          </cell>
          <cell r="Q100" t="str">
            <v>97.09</v>
          </cell>
          <cell r="R100">
            <v>92.26</v>
          </cell>
          <cell r="S100" t="str">
            <v>92.26</v>
          </cell>
          <cell r="T100" t="str">
            <v>ĐN</v>
          </cell>
          <cell r="U100">
            <v>0</v>
          </cell>
        </row>
        <row r="101">
          <cell r="B101" t="str">
            <v>BMG.1001B</v>
          </cell>
          <cell r="C101">
            <v>0</v>
          </cell>
          <cell r="D101">
            <v>0</v>
          </cell>
          <cell r="E101">
            <v>0</v>
          </cell>
          <cell r="F101">
            <v>0</v>
          </cell>
          <cell r="G101">
            <v>0</v>
          </cell>
          <cell r="H101">
            <v>0</v>
          </cell>
          <cell r="I101">
            <v>0</v>
          </cell>
          <cell r="J101">
            <v>0</v>
          </cell>
          <cell r="K101" t="str">
            <v>3 công ty</v>
          </cell>
          <cell r="L101" t="str">
            <v>0708B</v>
          </cell>
          <cell r="M101" t="str">
            <v>07</v>
          </cell>
          <cell r="N101" t="str">
            <v>08B</v>
          </cell>
          <cell r="O101">
            <v>0</v>
          </cell>
          <cell r="P101">
            <v>99.86</v>
          </cell>
          <cell r="Q101" t="str">
            <v>99.86</v>
          </cell>
          <cell r="R101">
            <v>95.06</v>
          </cell>
          <cell r="S101" t="str">
            <v>95.06</v>
          </cell>
          <cell r="T101" t="str">
            <v>TB</v>
          </cell>
          <cell r="U101">
            <v>0</v>
          </cell>
        </row>
        <row r="102">
          <cell r="B102" t="str">
            <v>BMG.1002B</v>
          </cell>
          <cell r="C102">
            <v>0</v>
          </cell>
          <cell r="D102">
            <v>0</v>
          </cell>
          <cell r="E102">
            <v>0</v>
          </cell>
          <cell r="F102">
            <v>0</v>
          </cell>
          <cell r="G102">
            <v>0</v>
          </cell>
          <cell r="H102">
            <v>0</v>
          </cell>
          <cell r="I102">
            <v>0</v>
          </cell>
          <cell r="J102">
            <v>0</v>
          </cell>
          <cell r="K102" t="str">
            <v>3 công ty</v>
          </cell>
          <cell r="L102" t="str">
            <v>0709B</v>
          </cell>
          <cell r="M102" t="str">
            <v>07</v>
          </cell>
          <cell r="N102" t="str">
            <v>09B</v>
          </cell>
          <cell r="O102">
            <v>0</v>
          </cell>
          <cell r="P102">
            <v>77.86</v>
          </cell>
          <cell r="Q102" t="str">
            <v>77.86</v>
          </cell>
          <cell r="R102">
            <v>74.78</v>
          </cell>
          <cell r="S102" t="str">
            <v>74.78</v>
          </cell>
          <cell r="T102" t="str">
            <v>TB</v>
          </cell>
          <cell r="U102">
            <v>0</v>
          </cell>
        </row>
        <row r="103">
          <cell r="B103" t="str">
            <v>BMG.1003B</v>
          </cell>
          <cell r="C103">
            <v>0</v>
          </cell>
          <cell r="D103">
            <v>0</v>
          </cell>
          <cell r="E103">
            <v>0</v>
          </cell>
          <cell r="F103">
            <v>0</v>
          </cell>
          <cell r="G103">
            <v>0</v>
          </cell>
          <cell r="H103">
            <v>0</v>
          </cell>
          <cell r="I103">
            <v>0</v>
          </cell>
          <cell r="J103">
            <v>0</v>
          </cell>
          <cell r="K103" t="str">
            <v>3 công ty</v>
          </cell>
          <cell r="L103" t="str">
            <v>0711B</v>
          </cell>
          <cell r="M103" t="str">
            <v>07</v>
          </cell>
          <cell r="N103" t="str">
            <v>11B</v>
          </cell>
          <cell r="O103">
            <v>0</v>
          </cell>
          <cell r="P103">
            <v>109.9</v>
          </cell>
          <cell r="Q103" t="str">
            <v>109.90</v>
          </cell>
          <cell r="R103">
            <v>104.12</v>
          </cell>
          <cell r="S103" t="str">
            <v>104.12</v>
          </cell>
          <cell r="T103" t="str">
            <v>TN</v>
          </cell>
          <cell r="U103">
            <v>0</v>
          </cell>
        </row>
        <row r="104">
          <cell r="B104" t="str">
            <v>BMG.1004B</v>
          </cell>
          <cell r="C104">
            <v>0</v>
          </cell>
          <cell r="D104">
            <v>0</v>
          </cell>
          <cell r="E104">
            <v>0</v>
          </cell>
          <cell r="F104">
            <v>0</v>
          </cell>
          <cell r="G104">
            <v>0</v>
          </cell>
          <cell r="H104">
            <v>0</v>
          </cell>
          <cell r="I104">
            <v>0</v>
          </cell>
          <cell r="J104">
            <v>0</v>
          </cell>
          <cell r="K104" t="str">
            <v>3 công ty</v>
          </cell>
          <cell r="L104" t="str">
            <v>0801B</v>
          </cell>
          <cell r="M104" t="str">
            <v>08</v>
          </cell>
          <cell r="N104" t="str">
            <v>01B</v>
          </cell>
          <cell r="O104">
            <v>0</v>
          </cell>
          <cell r="P104">
            <v>110.66</v>
          </cell>
          <cell r="Q104" t="str">
            <v>110.66</v>
          </cell>
          <cell r="R104">
            <v>104.62</v>
          </cell>
          <cell r="S104" t="str">
            <v>104.62</v>
          </cell>
          <cell r="T104" t="str">
            <v>ĐB - TB</v>
          </cell>
          <cell r="U104">
            <v>0</v>
          </cell>
        </row>
        <row r="105">
          <cell r="B105" t="str">
            <v>BMG.1005B</v>
          </cell>
          <cell r="C105">
            <v>0</v>
          </cell>
          <cell r="D105">
            <v>0</v>
          </cell>
          <cell r="E105">
            <v>0</v>
          </cell>
          <cell r="F105">
            <v>0</v>
          </cell>
          <cell r="G105">
            <v>0</v>
          </cell>
          <cell r="H105">
            <v>0</v>
          </cell>
          <cell r="I105">
            <v>0</v>
          </cell>
          <cell r="J105">
            <v>0</v>
          </cell>
          <cell r="K105" t="str">
            <v>3 công ty</v>
          </cell>
          <cell r="L105" t="str">
            <v>0802B</v>
          </cell>
          <cell r="M105" t="str">
            <v>08</v>
          </cell>
          <cell r="N105" t="str">
            <v>02B</v>
          </cell>
          <cell r="O105">
            <v>0</v>
          </cell>
          <cell r="P105">
            <v>77.88</v>
          </cell>
          <cell r="Q105" t="str">
            <v>77.88</v>
          </cell>
          <cell r="R105">
            <v>73.22</v>
          </cell>
          <cell r="S105" t="str">
            <v>73.22</v>
          </cell>
          <cell r="T105" t="str">
            <v>ĐB</v>
          </cell>
          <cell r="U105">
            <v>0</v>
          </cell>
        </row>
        <row r="106">
          <cell r="B106" t="str">
            <v>BMG.1006B</v>
          </cell>
          <cell r="C106">
            <v>0</v>
          </cell>
          <cell r="D106">
            <v>0</v>
          </cell>
          <cell r="E106">
            <v>0</v>
          </cell>
          <cell r="F106">
            <v>0</v>
          </cell>
          <cell r="G106">
            <v>0</v>
          </cell>
          <cell r="H106">
            <v>0</v>
          </cell>
          <cell r="I106">
            <v>0</v>
          </cell>
          <cell r="J106">
            <v>0</v>
          </cell>
          <cell r="K106" t="str">
            <v>3 công ty</v>
          </cell>
          <cell r="L106" t="str">
            <v>0803B</v>
          </cell>
          <cell r="M106" t="str">
            <v>08</v>
          </cell>
          <cell r="N106" t="str">
            <v>03B</v>
          </cell>
          <cell r="O106">
            <v>0</v>
          </cell>
          <cell r="P106">
            <v>79.11</v>
          </cell>
          <cell r="Q106" t="str">
            <v>79.11</v>
          </cell>
          <cell r="R106">
            <v>74.260000000000005</v>
          </cell>
          <cell r="S106" t="str">
            <v>74.26</v>
          </cell>
          <cell r="T106" t="str">
            <v>ĐB</v>
          </cell>
          <cell r="U106">
            <v>0</v>
          </cell>
        </row>
        <row r="107">
          <cell r="B107">
            <v>0</v>
          </cell>
          <cell r="C107">
            <v>0</v>
          </cell>
          <cell r="D107">
            <v>0</v>
          </cell>
          <cell r="E107">
            <v>0</v>
          </cell>
          <cell r="F107">
            <v>0</v>
          </cell>
          <cell r="G107">
            <v>0</v>
          </cell>
          <cell r="H107">
            <v>0</v>
          </cell>
          <cell r="I107">
            <v>0</v>
          </cell>
          <cell r="J107">
            <v>0</v>
          </cell>
          <cell r="K107" t="str">
            <v>3 công ty</v>
          </cell>
          <cell r="L107" t="str">
            <v>0804B</v>
          </cell>
          <cell r="M107" t="str">
            <v>08</v>
          </cell>
          <cell r="N107" t="str">
            <v>04B</v>
          </cell>
          <cell r="O107">
            <v>0</v>
          </cell>
          <cell r="P107">
            <v>100.05</v>
          </cell>
          <cell r="Q107" t="str">
            <v>100.05</v>
          </cell>
          <cell r="R107">
            <v>94.53</v>
          </cell>
          <cell r="S107" t="str">
            <v>94.53</v>
          </cell>
          <cell r="T107" t="str">
            <v>ĐB</v>
          </cell>
          <cell r="U107">
            <v>0</v>
          </cell>
        </row>
        <row r="108">
          <cell r="B108">
            <v>0</v>
          </cell>
          <cell r="C108">
            <v>0</v>
          </cell>
          <cell r="D108">
            <v>0</v>
          </cell>
          <cell r="E108">
            <v>0</v>
          </cell>
          <cell r="F108">
            <v>0</v>
          </cell>
          <cell r="G108">
            <v>0</v>
          </cell>
          <cell r="H108">
            <v>0</v>
          </cell>
          <cell r="I108">
            <v>0</v>
          </cell>
          <cell r="J108">
            <v>0</v>
          </cell>
          <cell r="K108" t="str">
            <v>3 công ty</v>
          </cell>
          <cell r="L108" t="str">
            <v>0805B</v>
          </cell>
          <cell r="M108" t="str">
            <v>08</v>
          </cell>
          <cell r="N108" t="str">
            <v>05B</v>
          </cell>
          <cell r="O108">
            <v>0</v>
          </cell>
          <cell r="P108">
            <v>106.55</v>
          </cell>
          <cell r="Q108" t="str">
            <v>106.55</v>
          </cell>
          <cell r="R108">
            <v>100.25</v>
          </cell>
          <cell r="S108" t="str">
            <v>100.25</v>
          </cell>
          <cell r="T108" t="str">
            <v>ĐN</v>
          </cell>
          <cell r="U108">
            <v>0</v>
          </cell>
        </row>
        <row r="109">
          <cell r="B109">
            <v>0</v>
          </cell>
          <cell r="C109">
            <v>0</v>
          </cell>
          <cell r="D109">
            <v>0</v>
          </cell>
          <cell r="E109">
            <v>0</v>
          </cell>
          <cell r="F109">
            <v>0</v>
          </cell>
          <cell r="G109">
            <v>0</v>
          </cell>
          <cell r="H109">
            <v>0</v>
          </cell>
          <cell r="I109">
            <v>0</v>
          </cell>
          <cell r="J109">
            <v>0</v>
          </cell>
          <cell r="K109" t="str">
            <v>3 công ty</v>
          </cell>
          <cell r="L109" t="str">
            <v>0806B</v>
          </cell>
          <cell r="M109" t="str">
            <v>08</v>
          </cell>
          <cell r="N109" t="str">
            <v>06B</v>
          </cell>
          <cell r="O109">
            <v>0</v>
          </cell>
          <cell r="P109">
            <v>78.510000000000005</v>
          </cell>
          <cell r="Q109" t="str">
            <v>78.51</v>
          </cell>
          <cell r="R109">
            <v>73.75</v>
          </cell>
          <cell r="S109" t="str">
            <v>73.75</v>
          </cell>
          <cell r="T109" t="str">
            <v>ĐN</v>
          </cell>
          <cell r="U109">
            <v>0</v>
          </cell>
        </row>
        <row r="110">
          <cell r="B110">
            <v>0</v>
          </cell>
          <cell r="C110">
            <v>0</v>
          </cell>
          <cell r="D110">
            <v>0</v>
          </cell>
          <cell r="E110">
            <v>0</v>
          </cell>
          <cell r="F110">
            <v>0</v>
          </cell>
          <cell r="G110">
            <v>0</v>
          </cell>
          <cell r="H110">
            <v>0</v>
          </cell>
          <cell r="I110">
            <v>0</v>
          </cell>
          <cell r="J110">
            <v>0</v>
          </cell>
          <cell r="K110" t="str">
            <v>3 công ty</v>
          </cell>
          <cell r="L110" t="str">
            <v>0807B</v>
          </cell>
          <cell r="M110" t="str">
            <v>08</v>
          </cell>
          <cell r="N110" t="str">
            <v>07B</v>
          </cell>
          <cell r="O110">
            <v>0</v>
          </cell>
          <cell r="P110">
            <v>97.09</v>
          </cell>
          <cell r="Q110" t="str">
            <v>97.09</v>
          </cell>
          <cell r="R110">
            <v>92.26</v>
          </cell>
          <cell r="S110" t="str">
            <v>92.26</v>
          </cell>
          <cell r="T110" t="str">
            <v>ĐN</v>
          </cell>
          <cell r="U110">
            <v>0</v>
          </cell>
        </row>
        <row r="111">
          <cell r="B111">
            <v>0</v>
          </cell>
          <cell r="C111">
            <v>0</v>
          </cell>
          <cell r="D111">
            <v>0</v>
          </cell>
          <cell r="E111">
            <v>0</v>
          </cell>
          <cell r="F111">
            <v>0</v>
          </cell>
          <cell r="G111">
            <v>0</v>
          </cell>
          <cell r="H111">
            <v>0</v>
          </cell>
          <cell r="I111">
            <v>0</v>
          </cell>
          <cell r="J111">
            <v>0</v>
          </cell>
          <cell r="K111" t="str">
            <v>3 công ty</v>
          </cell>
          <cell r="L111" t="str">
            <v>0808B</v>
          </cell>
          <cell r="M111" t="str">
            <v>08</v>
          </cell>
          <cell r="N111" t="str">
            <v>08B</v>
          </cell>
          <cell r="O111">
            <v>0</v>
          </cell>
          <cell r="P111">
            <v>99.86</v>
          </cell>
          <cell r="Q111" t="str">
            <v>99.86</v>
          </cell>
          <cell r="R111">
            <v>95.06</v>
          </cell>
          <cell r="S111" t="str">
            <v>95.06</v>
          </cell>
          <cell r="T111" t="str">
            <v>TB</v>
          </cell>
          <cell r="U111">
            <v>0</v>
          </cell>
        </row>
        <row r="112">
          <cell r="B112">
            <v>0</v>
          </cell>
          <cell r="C112">
            <v>0</v>
          </cell>
          <cell r="D112">
            <v>0</v>
          </cell>
          <cell r="E112">
            <v>0</v>
          </cell>
          <cell r="F112">
            <v>0</v>
          </cell>
          <cell r="G112">
            <v>0</v>
          </cell>
          <cell r="H112">
            <v>0</v>
          </cell>
          <cell r="I112">
            <v>0</v>
          </cell>
          <cell r="J112">
            <v>0</v>
          </cell>
          <cell r="K112" t="str">
            <v>3 công ty</v>
          </cell>
          <cell r="L112" t="str">
            <v>0809B</v>
          </cell>
          <cell r="M112" t="str">
            <v>08</v>
          </cell>
          <cell r="N112" t="str">
            <v>09B</v>
          </cell>
          <cell r="O112">
            <v>0</v>
          </cell>
          <cell r="P112">
            <v>77.86</v>
          </cell>
          <cell r="Q112" t="str">
            <v>77.86</v>
          </cell>
          <cell r="R112">
            <v>74.78</v>
          </cell>
          <cell r="S112" t="str">
            <v>74.78</v>
          </cell>
          <cell r="T112" t="str">
            <v>TB</v>
          </cell>
          <cell r="U112">
            <v>0</v>
          </cell>
        </row>
        <row r="113">
          <cell r="B113">
            <v>0</v>
          </cell>
          <cell r="C113">
            <v>0</v>
          </cell>
          <cell r="D113">
            <v>0</v>
          </cell>
          <cell r="E113">
            <v>0</v>
          </cell>
          <cell r="F113">
            <v>0</v>
          </cell>
          <cell r="G113">
            <v>0</v>
          </cell>
          <cell r="H113">
            <v>0</v>
          </cell>
          <cell r="I113">
            <v>0</v>
          </cell>
          <cell r="J113">
            <v>0</v>
          </cell>
          <cell r="K113" t="str">
            <v>3 công ty</v>
          </cell>
          <cell r="L113" t="str">
            <v>0810B</v>
          </cell>
          <cell r="M113" t="str">
            <v>08</v>
          </cell>
          <cell r="N113" t="str">
            <v>10B</v>
          </cell>
          <cell r="O113">
            <v>0</v>
          </cell>
          <cell r="P113">
            <v>96.3</v>
          </cell>
          <cell r="Q113" t="str">
            <v>96.30</v>
          </cell>
          <cell r="R113">
            <v>91.26</v>
          </cell>
          <cell r="S113" t="str">
            <v>91.26</v>
          </cell>
          <cell r="T113" t="str">
            <v>TN</v>
          </cell>
          <cell r="U113">
            <v>0</v>
          </cell>
        </row>
        <row r="114">
          <cell r="B114">
            <v>0</v>
          </cell>
          <cell r="C114">
            <v>0</v>
          </cell>
          <cell r="D114">
            <v>0</v>
          </cell>
          <cell r="E114">
            <v>0</v>
          </cell>
          <cell r="F114">
            <v>0</v>
          </cell>
          <cell r="G114">
            <v>0</v>
          </cell>
          <cell r="H114">
            <v>0</v>
          </cell>
          <cell r="I114">
            <v>0</v>
          </cell>
          <cell r="J114">
            <v>0</v>
          </cell>
          <cell r="K114" t="str">
            <v>3 công ty</v>
          </cell>
          <cell r="L114" t="str">
            <v>0811B</v>
          </cell>
          <cell r="M114" t="str">
            <v>08</v>
          </cell>
          <cell r="N114" t="str">
            <v>11B</v>
          </cell>
          <cell r="O114">
            <v>0</v>
          </cell>
          <cell r="P114">
            <v>109.9</v>
          </cell>
          <cell r="Q114" t="str">
            <v>109.90</v>
          </cell>
          <cell r="R114">
            <v>104.12</v>
          </cell>
          <cell r="S114" t="str">
            <v>104.12</v>
          </cell>
          <cell r="T114" t="str">
            <v>TN</v>
          </cell>
          <cell r="U114">
            <v>0</v>
          </cell>
        </row>
        <row r="115">
          <cell r="B115">
            <v>0</v>
          </cell>
          <cell r="C115">
            <v>0</v>
          </cell>
          <cell r="D115">
            <v>0</v>
          </cell>
          <cell r="E115">
            <v>0</v>
          </cell>
          <cell r="F115">
            <v>0</v>
          </cell>
          <cell r="G115">
            <v>0</v>
          </cell>
          <cell r="H115">
            <v>0</v>
          </cell>
          <cell r="I115">
            <v>0</v>
          </cell>
          <cell r="J115">
            <v>0</v>
          </cell>
          <cell r="K115" t="str">
            <v>3 công ty</v>
          </cell>
          <cell r="L115" t="str">
            <v>0902B</v>
          </cell>
          <cell r="M115" t="str">
            <v>09</v>
          </cell>
          <cell r="N115" t="str">
            <v>02B</v>
          </cell>
          <cell r="O115">
            <v>0</v>
          </cell>
          <cell r="P115">
            <v>77.88</v>
          </cell>
          <cell r="Q115" t="str">
            <v>77.88</v>
          </cell>
          <cell r="R115">
            <v>73.22</v>
          </cell>
          <cell r="S115" t="str">
            <v>73.22</v>
          </cell>
          <cell r="T115" t="str">
            <v>ĐB</v>
          </cell>
          <cell r="U115">
            <v>0</v>
          </cell>
        </row>
        <row r="116">
          <cell r="B116">
            <v>0</v>
          </cell>
          <cell r="C116">
            <v>0</v>
          </cell>
          <cell r="D116">
            <v>0</v>
          </cell>
          <cell r="E116">
            <v>0</v>
          </cell>
          <cell r="F116">
            <v>0</v>
          </cell>
          <cell r="G116">
            <v>0</v>
          </cell>
          <cell r="H116">
            <v>0</v>
          </cell>
          <cell r="I116">
            <v>0</v>
          </cell>
          <cell r="J116">
            <v>0</v>
          </cell>
          <cell r="K116" t="str">
            <v>3 công ty</v>
          </cell>
          <cell r="L116" t="str">
            <v>0907B</v>
          </cell>
          <cell r="M116" t="str">
            <v>09</v>
          </cell>
          <cell r="N116" t="str">
            <v>07B</v>
          </cell>
          <cell r="O116">
            <v>0</v>
          </cell>
          <cell r="P116">
            <v>97.09</v>
          </cell>
          <cell r="Q116" t="str">
            <v>97.09</v>
          </cell>
          <cell r="R116">
            <v>92.26</v>
          </cell>
          <cell r="S116" t="str">
            <v>92.26</v>
          </cell>
          <cell r="T116" t="str">
            <v>ĐN</v>
          </cell>
          <cell r="U116">
            <v>0</v>
          </cell>
        </row>
        <row r="117">
          <cell r="B117">
            <v>0</v>
          </cell>
          <cell r="C117">
            <v>0</v>
          </cell>
          <cell r="D117">
            <v>0</v>
          </cell>
          <cell r="E117">
            <v>0</v>
          </cell>
          <cell r="F117">
            <v>0</v>
          </cell>
          <cell r="G117">
            <v>0</v>
          </cell>
          <cell r="H117">
            <v>0</v>
          </cell>
          <cell r="I117">
            <v>0</v>
          </cell>
          <cell r="J117">
            <v>0</v>
          </cell>
          <cell r="K117" t="str">
            <v>3 công ty</v>
          </cell>
          <cell r="L117" t="str">
            <v>0908B</v>
          </cell>
          <cell r="M117" t="str">
            <v>09</v>
          </cell>
          <cell r="N117" t="str">
            <v>08B</v>
          </cell>
          <cell r="O117">
            <v>0</v>
          </cell>
          <cell r="P117">
            <v>99.86</v>
          </cell>
          <cell r="Q117" t="str">
            <v>99.86</v>
          </cell>
          <cell r="R117">
            <v>95.06</v>
          </cell>
          <cell r="S117" t="str">
            <v>95.06</v>
          </cell>
          <cell r="T117" t="str">
            <v>TB</v>
          </cell>
          <cell r="U117">
            <v>0</v>
          </cell>
        </row>
        <row r="118">
          <cell r="B118">
            <v>0</v>
          </cell>
          <cell r="C118">
            <v>0</v>
          </cell>
          <cell r="D118">
            <v>0</v>
          </cell>
          <cell r="E118">
            <v>0</v>
          </cell>
          <cell r="F118">
            <v>0</v>
          </cell>
          <cell r="G118">
            <v>0</v>
          </cell>
          <cell r="H118">
            <v>0</v>
          </cell>
          <cell r="I118">
            <v>0</v>
          </cell>
          <cell r="J118">
            <v>0</v>
          </cell>
          <cell r="K118" t="str">
            <v>3 công ty</v>
          </cell>
          <cell r="L118" t="str">
            <v>0909B</v>
          </cell>
          <cell r="M118" t="str">
            <v>09</v>
          </cell>
          <cell r="N118" t="str">
            <v>09B</v>
          </cell>
          <cell r="O118">
            <v>0</v>
          </cell>
          <cell r="P118">
            <v>77.86</v>
          </cell>
          <cell r="Q118" t="str">
            <v>77.86</v>
          </cell>
          <cell r="R118">
            <v>74.78</v>
          </cell>
          <cell r="S118" t="str">
            <v>74.78</v>
          </cell>
          <cell r="T118" t="str">
            <v>TB</v>
          </cell>
          <cell r="U118">
            <v>0</v>
          </cell>
        </row>
        <row r="119">
          <cell r="B119">
            <v>0</v>
          </cell>
          <cell r="C119">
            <v>0</v>
          </cell>
          <cell r="D119">
            <v>0</v>
          </cell>
          <cell r="E119">
            <v>0</v>
          </cell>
          <cell r="F119">
            <v>0</v>
          </cell>
          <cell r="G119">
            <v>0</v>
          </cell>
          <cell r="H119">
            <v>0</v>
          </cell>
          <cell r="I119">
            <v>0</v>
          </cell>
          <cell r="J119">
            <v>0</v>
          </cell>
          <cell r="K119" t="str">
            <v>3 công ty</v>
          </cell>
          <cell r="L119" t="str">
            <v>0911B</v>
          </cell>
          <cell r="M119" t="str">
            <v>09</v>
          </cell>
          <cell r="N119" t="str">
            <v>11B</v>
          </cell>
          <cell r="O119">
            <v>0</v>
          </cell>
          <cell r="P119">
            <v>109.9</v>
          </cell>
          <cell r="Q119" t="str">
            <v>109.90</v>
          </cell>
          <cell r="R119">
            <v>104.12</v>
          </cell>
          <cell r="S119" t="str">
            <v>104.12</v>
          </cell>
          <cell r="T119" t="str">
            <v>TN</v>
          </cell>
          <cell r="U119">
            <v>0</v>
          </cell>
        </row>
        <row r="120">
          <cell r="B120">
            <v>0</v>
          </cell>
          <cell r="C120">
            <v>0</v>
          </cell>
          <cell r="D120">
            <v>0</v>
          </cell>
          <cell r="E120">
            <v>0</v>
          </cell>
          <cell r="F120">
            <v>0</v>
          </cell>
          <cell r="G120">
            <v>0</v>
          </cell>
          <cell r="H120">
            <v>0</v>
          </cell>
          <cell r="I120">
            <v>0</v>
          </cell>
          <cell r="J120">
            <v>0</v>
          </cell>
          <cell r="K120" t="str">
            <v>3 công ty</v>
          </cell>
          <cell r="L120" t="str">
            <v>1001B</v>
          </cell>
          <cell r="M120" t="str">
            <v>10</v>
          </cell>
          <cell r="N120" t="str">
            <v>01B</v>
          </cell>
          <cell r="O120">
            <v>0</v>
          </cell>
          <cell r="P120">
            <v>110.66</v>
          </cell>
          <cell r="Q120" t="str">
            <v>110.66</v>
          </cell>
          <cell r="R120">
            <v>104.62</v>
          </cell>
          <cell r="S120" t="str">
            <v>104.62</v>
          </cell>
          <cell r="T120" t="str">
            <v>ĐB - TB</v>
          </cell>
          <cell r="U120">
            <v>0</v>
          </cell>
        </row>
        <row r="121">
          <cell r="B121">
            <v>0</v>
          </cell>
          <cell r="C121">
            <v>0</v>
          </cell>
          <cell r="D121">
            <v>0</v>
          </cell>
          <cell r="E121">
            <v>0</v>
          </cell>
          <cell r="F121">
            <v>0</v>
          </cell>
          <cell r="G121">
            <v>0</v>
          </cell>
          <cell r="H121">
            <v>0</v>
          </cell>
          <cell r="I121">
            <v>0</v>
          </cell>
          <cell r="J121">
            <v>0</v>
          </cell>
          <cell r="K121" t="str">
            <v>3 công ty</v>
          </cell>
          <cell r="L121" t="str">
            <v>1002B</v>
          </cell>
          <cell r="M121" t="str">
            <v>10</v>
          </cell>
          <cell r="N121" t="str">
            <v>02B</v>
          </cell>
          <cell r="O121">
            <v>0</v>
          </cell>
          <cell r="P121">
            <v>77.88</v>
          </cell>
          <cell r="Q121" t="str">
            <v>77.88</v>
          </cell>
          <cell r="R121">
            <v>73.22</v>
          </cell>
          <cell r="S121" t="str">
            <v>73.22</v>
          </cell>
          <cell r="T121" t="str">
            <v>ĐB</v>
          </cell>
          <cell r="U121">
            <v>0</v>
          </cell>
        </row>
        <row r="122">
          <cell r="B122">
            <v>0</v>
          </cell>
          <cell r="C122">
            <v>0</v>
          </cell>
          <cell r="D122">
            <v>0</v>
          </cell>
          <cell r="E122">
            <v>0</v>
          </cell>
          <cell r="F122">
            <v>0</v>
          </cell>
          <cell r="G122">
            <v>0</v>
          </cell>
          <cell r="H122">
            <v>0</v>
          </cell>
          <cell r="I122">
            <v>0</v>
          </cell>
          <cell r="J122">
            <v>0</v>
          </cell>
          <cell r="K122" t="str">
            <v>3 công ty</v>
          </cell>
          <cell r="L122" t="str">
            <v>1003B</v>
          </cell>
          <cell r="M122" t="str">
            <v>10</v>
          </cell>
          <cell r="N122" t="str">
            <v>03B</v>
          </cell>
          <cell r="O122">
            <v>0</v>
          </cell>
          <cell r="P122">
            <v>79.11</v>
          </cell>
          <cell r="Q122" t="str">
            <v>79.11</v>
          </cell>
          <cell r="R122">
            <v>74.260000000000005</v>
          </cell>
          <cell r="S122" t="str">
            <v>74.26</v>
          </cell>
          <cell r="T122" t="str">
            <v>ĐB</v>
          </cell>
          <cell r="U122">
            <v>0</v>
          </cell>
        </row>
        <row r="123">
          <cell r="B123">
            <v>0</v>
          </cell>
          <cell r="C123">
            <v>0</v>
          </cell>
          <cell r="D123">
            <v>0</v>
          </cell>
          <cell r="E123">
            <v>0</v>
          </cell>
          <cell r="F123">
            <v>0</v>
          </cell>
          <cell r="G123">
            <v>0</v>
          </cell>
          <cell r="H123">
            <v>0</v>
          </cell>
          <cell r="I123">
            <v>0</v>
          </cell>
          <cell r="J123">
            <v>0</v>
          </cell>
          <cell r="K123" t="str">
            <v>3 công ty</v>
          </cell>
          <cell r="L123" t="str">
            <v>1004B</v>
          </cell>
          <cell r="M123" t="str">
            <v>10</v>
          </cell>
          <cell r="N123" t="str">
            <v>04B</v>
          </cell>
          <cell r="O123">
            <v>0</v>
          </cell>
          <cell r="P123">
            <v>100.05</v>
          </cell>
          <cell r="Q123" t="str">
            <v>100.05</v>
          </cell>
          <cell r="R123">
            <v>94.53</v>
          </cell>
          <cell r="S123" t="str">
            <v>94.53</v>
          </cell>
          <cell r="T123" t="str">
            <v>ĐB</v>
          </cell>
          <cell r="U123">
            <v>0</v>
          </cell>
        </row>
        <row r="124">
          <cell r="B124">
            <v>0</v>
          </cell>
          <cell r="C124">
            <v>0</v>
          </cell>
          <cell r="D124">
            <v>0</v>
          </cell>
          <cell r="E124">
            <v>0</v>
          </cell>
          <cell r="F124">
            <v>0</v>
          </cell>
          <cell r="G124">
            <v>0</v>
          </cell>
          <cell r="H124">
            <v>0</v>
          </cell>
          <cell r="I124">
            <v>0</v>
          </cell>
          <cell r="J124">
            <v>0</v>
          </cell>
          <cell r="K124" t="str">
            <v>3 công ty</v>
          </cell>
          <cell r="L124" t="str">
            <v>1005B</v>
          </cell>
          <cell r="M124" t="str">
            <v>10</v>
          </cell>
          <cell r="N124" t="str">
            <v>05B</v>
          </cell>
          <cell r="O124">
            <v>0</v>
          </cell>
          <cell r="P124">
            <v>106.55</v>
          </cell>
          <cell r="Q124" t="str">
            <v>106.55</v>
          </cell>
          <cell r="R124">
            <v>100.25</v>
          </cell>
          <cell r="S124" t="str">
            <v>100.25</v>
          </cell>
          <cell r="T124" t="str">
            <v>ĐN</v>
          </cell>
          <cell r="U124">
            <v>0</v>
          </cell>
        </row>
        <row r="125">
          <cell r="B125">
            <v>0</v>
          </cell>
          <cell r="C125">
            <v>0</v>
          </cell>
          <cell r="D125">
            <v>0</v>
          </cell>
          <cell r="E125">
            <v>0</v>
          </cell>
          <cell r="F125">
            <v>0</v>
          </cell>
          <cell r="G125">
            <v>0</v>
          </cell>
          <cell r="H125">
            <v>0</v>
          </cell>
          <cell r="I125">
            <v>0</v>
          </cell>
          <cell r="J125">
            <v>0</v>
          </cell>
          <cell r="K125" t="str">
            <v>3 công ty</v>
          </cell>
          <cell r="L125" t="str">
            <v>1006B</v>
          </cell>
          <cell r="M125" t="str">
            <v>10</v>
          </cell>
          <cell r="N125" t="str">
            <v>06B</v>
          </cell>
          <cell r="O125">
            <v>0</v>
          </cell>
          <cell r="P125">
            <v>78.510000000000005</v>
          </cell>
          <cell r="Q125" t="str">
            <v>78.51</v>
          </cell>
          <cell r="R125">
            <v>73.75</v>
          </cell>
          <cell r="S125" t="str">
            <v>73.75</v>
          </cell>
          <cell r="T125" t="str">
            <v>ĐN</v>
          </cell>
          <cell r="U125">
            <v>0</v>
          </cell>
        </row>
        <row r="126">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row>
        <row r="127">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row>
        <row r="128">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row>
        <row r="129">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row>
        <row r="130">
          <cell r="B130" t="str">
            <v>BMG.1110B</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row>
        <row r="131">
          <cell r="B131" t="str">
            <v>BMG.1707B</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row>
        <row r="133">
          <cell r="B133" t="str">
            <v>BMG.2005B</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workbookViewId="0">
      <pane xSplit="5" ySplit="1" topLeftCell="F23" activePane="bottomRight" state="frozen"/>
      <selection pane="topRight" activeCell="F1" sqref="F1"/>
      <selection pane="bottomLeft" activeCell="A2" sqref="A2"/>
      <selection pane="bottomRight" activeCell="H2" sqref="H2"/>
    </sheetView>
  </sheetViews>
  <sheetFormatPr defaultRowHeight="15" x14ac:dyDescent="0.25"/>
  <cols>
    <col min="1" max="1" width="6.5703125" customWidth="1"/>
    <col min="2" max="2" width="12.28515625" customWidth="1"/>
    <col min="3" max="3" width="12.28515625" hidden="1" customWidth="1"/>
    <col min="4" max="4" width="11.5703125" hidden="1" customWidth="1"/>
    <col min="5" max="5" width="14.5703125" hidden="1" customWidth="1"/>
    <col min="6" max="6" width="17.5703125" customWidth="1"/>
    <col min="7" max="7" width="14.28515625" bestFit="1" customWidth="1"/>
    <col min="8" max="8" width="22.28515625" customWidth="1"/>
    <col min="9" max="9" width="14.85546875" style="4" bestFit="1" customWidth="1"/>
    <col min="10" max="10" width="19.5703125" style="4" customWidth="1"/>
    <col min="11" max="11" width="21" style="4" customWidth="1"/>
    <col min="12" max="12" width="27.85546875" style="92" customWidth="1"/>
  </cols>
  <sheetData>
    <row r="1" spans="1:12" ht="39.75" customHeight="1" x14ac:dyDescent="0.25">
      <c r="A1" s="93" t="s">
        <v>1</v>
      </c>
      <c r="B1" s="93" t="s">
        <v>0</v>
      </c>
      <c r="C1" s="93"/>
      <c r="D1" s="93"/>
      <c r="E1" s="93" t="s">
        <v>5</v>
      </c>
      <c r="F1" s="93" t="s">
        <v>4</v>
      </c>
      <c r="G1" s="93" t="s">
        <v>2</v>
      </c>
      <c r="H1" s="93" t="s">
        <v>3</v>
      </c>
      <c r="I1" s="93" t="s">
        <v>105</v>
      </c>
      <c r="J1" s="93" t="s">
        <v>106</v>
      </c>
      <c r="K1" s="93" t="s">
        <v>107</v>
      </c>
      <c r="L1" s="93" t="s">
        <v>49</v>
      </c>
    </row>
    <row r="2" spans="1:12" s="110" customFormat="1" x14ac:dyDescent="0.25">
      <c r="A2" s="2">
        <v>1</v>
      </c>
      <c r="B2" s="1" t="s">
        <v>26</v>
      </c>
      <c r="C2" s="1" t="s">
        <v>122</v>
      </c>
      <c r="D2" s="1" t="s">
        <v>123</v>
      </c>
      <c r="E2" s="1">
        <v>110.66</v>
      </c>
      <c r="F2" s="1">
        <v>104.62</v>
      </c>
      <c r="G2" s="3">
        <v>34936099</v>
      </c>
      <c r="H2" s="3">
        <v>3655014727</v>
      </c>
      <c r="I2" s="3">
        <v>49275122</v>
      </c>
      <c r="J2" s="3">
        <v>2671222885</v>
      </c>
      <c r="K2" s="3">
        <v>2720086718</v>
      </c>
      <c r="L2" s="109" t="s">
        <v>108</v>
      </c>
    </row>
    <row r="3" spans="1:12" s="110" customFormat="1" x14ac:dyDescent="0.25">
      <c r="A3" s="2">
        <v>2</v>
      </c>
      <c r="B3" s="1" t="s">
        <v>27</v>
      </c>
      <c r="C3" s="1" t="s">
        <v>124</v>
      </c>
      <c r="D3" s="1" t="s">
        <v>125</v>
      </c>
      <c r="E3" s="1">
        <v>77.88</v>
      </c>
      <c r="F3" s="1">
        <v>73.22</v>
      </c>
      <c r="G3" s="3">
        <v>34371905.958899044</v>
      </c>
      <c r="H3" s="3">
        <v>2516710954.3105879</v>
      </c>
      <c r="I3" s="3">
        <v>37281258</v>
      </c>
      <c r="J3" s="3">
        <v>2023238218</v>
      </c>
      <c r="K3" s="3">
        <v>2060248674</v>
      </c>
      <c r="L3" s="109" t="s">
        <v>108</v>
      </c>
    </row>
    <row r="4" spans="1:12" s="110" customFormat="1" x14ac:dyDescent="0.25">
      <c r="A4" s="2">
        <v>3</v>
      </c>
      <c r="B4" s="1" t="s">
        <v>28</v>
      </c>
      <c r="C4" s="1" t="s">
        <v>126</v>
      </c>
      <c r="D4" s="1" t="s">
        <v>127</v>
      </c>
      <c r="E4" s="1">
        <v>79.11</v>
      </c>
      <c r="F4" s="1">
        <v>74.260000000000005</v>
      </c>
      <c r="G4" s="3">
        <v>33552072.126402576</v>
      </c>
      <c r="H4" s="3">
        <v>2491576876.1066556</v>
      </c>
      <c r="I4" s="3">
        <v>36920912</v>
      </c>
      <c r="J4" s="3">
        <v>2003032391</v>
      </c>
      <c r="K4" s="3">
        <v>2039673227</v>
      </c>
      <c r="L4" s="109" t="s">
        <v>108</v>
      </c>
    </row>
    <row r="5" spans="1:12" s="111" customFormat="1" x14ac:dyDescent="0.25">
      <c r="A5" s="2">
        <v>4</v>
      </c>
      <c r="B5" s="1" t="s">
        <v>29</v>
      </c>
      <c r="C5" s="1" t="s">
        <v>128</v>
      </c>
      <c r="D5" s="1" t="s">
        <v>129</v>
      </c>
      <c r="E5" s="1">
        <v>100.05</v>
      </c>
      <c r="F5" s="1">
        <v>94.53</v>
      </c>
      <c r="G5" s="3">
        <v>32616837.744838487</v>
      </c>
      <c r="H5" s="3">
        <v>3083269672.0195823</v>
      </c>
      <c r="I5" s="3">
        <v>44393963</v>
      </c>
      <c r="J5" s="3">
        <v>2406511642</v>
      </c>
      <c r="K5" s="3">
        <v>2450533196</v>
      </c>
      <c r="L5" s="109" t="s">
        <v>108</v>
      </c>
    </row>
    <row r="6" spans="1:12" s="110" customFormat="1" x14ac:dyDescent="0.25">
      <c r="A6" s="2">
        <v>5</v>
      </c>
      <c r="B6" s="1" t="s">
        <v>30</v>
      </c>
      <c r="C6" s="1" t="s">
        <v>130</v>
      </c>
      <c r="D6" s="1" t="s">
        <v>131</v>
      </c>
      <c r="E6" s="1">
        <v>106.55</v>
      </c>
      <c r="F6" s="1">
        <v>100.25</v>
      </c>
      <c r="G6" s="3">
        <v>31597068.805335335</v>
      </c>
      <c r="H6" s="3">
        <v>3167606147.7348676</v>
      </c>
      <c r="I6" s="3">
        <v>46978009</v>
      </c>
      <c r="J6" s="3">
        <v>2546506903</v>
      </c>
      <c r="K6" s="3">
        <v>2593089346</v>
      </c>
      <c r="L6" s="109" t="s">
        <v>108</v>
      </c>
    </row>
    <row r="7" spans="1:12" s="110" customFormat="1" x14ac:dyDescent="0.25">
      <c r="A7" s="2">
        <v>6</v>
      </c>
      <c r="B7" s="1" t="s">
        <v>31</v>
      </c>
      <c r="C7" s="1" t="s">
        <v>132</v>
      </c>
      <c r="D7" s="1" t="s">
        <v>133</v>
      </c>
      <c r="E7" s="1">
        <v>78.510000000000005</v>
      </c>
      <c r="F7" s="1">
        <v>73.75</v>
      </c>
      <c r="G7" s="3">
        <v>34868688.71370142</v>
      </c>
      <c r="H7" s="3">
        <v>2571565792.6354799</v>
      </c>
      <c r="I7" s="3">
        <v>38086642</v>
      </c>
      <c r="J7" s="3">
        <v>2067337206</v>
      </c>
      <c r="K7" s="3">
        <v>2105154350</v>
      </c>
      <c r="L7" s="109" t="s">
        <v>108</v>
      </c>
    </row>
    <row r="8" spans="1:12" s="111" customFormat="1" x14ac:dyDescent="0.25">
      <c r="A8" s="2">
        <v>7</v>
      </c>
      <c r="B8" s="1" t="s">
        <v>32</v>
      </c>
      <c r="C8" s="1" t="s">
        <v>134</v>
      </c>
      <c r="D8" s="1" t="s">
        <v>135</v>
      </c>
      <c r="E8" s="1">
        <v>97.09</v>
      </c>
      <c r="F8" s="1">
        <v>92.26</v>
      </c>
      <c r="G8" s="3">
        <v>31729118.258094091</v>
      </c>
      <c r="H8" s="3">
        <v>2927328450.4917612</v>
      </c>
      <c r="I8" s="3">
        <v>43411901</v>
      </c>
      <c r="J8" s="3">
        <v>2353342479</v>
      </c>
      <c r="K8" s="3">
        <v>2396391427</v>
      </c>
      <c r="L8" s="109" t="s">
        <v>108</v>
      </c>
    </row>
    <row r="9" spans="1:12" s="110" customFormat="1" x14ac:dyDescent="0.25">
      <c r="A9" s="2">
        <v>8</v>
      </c>
      <c r="B9" s="1" t="s">
        <v>33</v>
      </c>
      <c r="C9" s="1" t="s">
        <v>136</v>
      </c>
      <c r="D9" s="1" t="s">
        <v>137</v>
      </c>
      <c r="E9" s="1">
        <v>99.86</v>
      </c>
      <c r="F9" s="1">
        <v>95.06</v>
      </c>
      <c r="G9" s="3">
        <v>30504948.541154493</v>
      </c>
      <c r="H9" s="3">
        <v>2899800408.3221459</v>
      </c>
      <c r="I9" s="3">
        <v>43028464</v>
      </c>
      <c r="J9" s="3">
        <v>2331212093</v>
      </c>
      <c r="K9" s="3">
        <v>2373856217</v>
      </c>
      <c r="L9" s="109" t="s">
        <v>108</v>
      </c>
    </row>
    <row r="10" spans="1:12" s="110" customFormat="1" x14ac:dyDescent="0.25">
      <c r="A10" s="2">
        <v>9</v>
      </c>
      <c r="B10" s="1" t="s">
        <v>34</v>
      </c>
      <c r="C10" s="1" t="s">
        <v>138</v>
      </c>
      <c r="D10" s="1" t="s">
        <v>139</v>
      </c>
      <c r="E10" s="1">
        <v>77.86</v>
      </c>
      <c r="F10" s="1">
        <v>74.78</v>
      </c>
      <c r="G10" s="3">
        <v>33149169.039729781</v>
      </c>
      <c r="H10" s="3">
        <v>2478894860.7909932</v>
      </c>
      <c r="I10" s="3">
        <v>36739058</v>
      </c>
      <c r="J10" s="3">
        <v>1992837045</v>
      </c>
      <c r="K10" s="3">
        <v>2029291381</v>
      </c>
      <c r="L10" s="109" t="s">
        <v>108</v>
      </c>
    </row>
    <row r="11" spans="1:12" s="110" customFormat="1" x14ac:dyDescent="0.25">
      <c r="A11" s="2">
        <v>10</v>
      </c>
      <c r="B11" s="1" t="s">
        <v>35</v>
      </c>
      <c r="C11" s="1" t="s">
        <v>140</v>
      </c>
      <c r="D11" s="1" t="s">
        <v>141</v>
      </c>
      <c r="E11" s="1">
        <v>109.9</v>
      </c>
      <c r="F11" s="1">
        <v>104.12</v>
      </c>
      <c r="G11" s="3">
        <v>31235023.05978648</v>
      </c>
      <c r="H11" s="3">
        <v>3252190600.9849687</v>
      </c>
      <c r="I11" s="3">
        <v>48240528</v>
      </c>
      <c r="J11" s="3">
        <v>2614506170</v>
      </c>
      <c r="K11" s="3">
        <v>2662332502</v>
      </c>
      <c r="L11" s="109" t="s">
        <v>108</v>
      </c>
    </row>
    <row r="12" spans="1:12" s="110" customFormat="1" x14ac:dyDescent="0.25">
      <c r="A12" s="2">
        <v>11</v>
      </c>
      <c r="B12" s="1" t="s">
        <v>10</v>
      </c>
      <c r="C12" s="1" t="s">
        <v>142</v>
      </c>
      <c r="D12" s="1" t="s">
        <v>123</v>
      </c>
      <c r="E12" s="1">
        <v>110.66</v>
      </c>
      <c r="F12" s="1">
        <v>104.62</v>
      </c>
      <c r="G12" s="3">
        <v>32298670.260000002</v>
      </c>
      <c r="H12" s="3">
        <v>3379086882.6012001</v>
      </c>
      <c r="I12" s="3">
        <v>50098721</v>
      </c>
      <c r="J12" s="3">
        <v>2716520787</v>
      </c>
      <c r="K12" s="3">
        <v>2766213240</v>
      </c>
      <c r="L12" s="109" t="s">
        <v>108</v>
      </c>
    </row>
    <row r="13" spans="1:12" s="110" customFormat="1" x14ac:dyDescent="0.25">
      <c r="A13" s="2">
        <v>12</v>
      </c>
      <c r="B13" s="1" t="s">
        <v>11</v>
      </c>
      <c r="C13" s="1" t="s">
        <v>143</v>
      </c>
      <c r="D13" s="1" t="s">
        <v>125</v>
      </c>
      <c r="E13" s="1">
        <v>77.88</v>
      </c>
      <c r="F13" s="1">
        <v>73.22</v>
      </c>
      <c r="G13" s="3">
        <v>34954775.759999998</v>
      </c>
      <c r="H13" s="3">
        <v>2559388681.1471996</v>
      </c>
      <c r="I13" s="3">
        <v>37905068</v>
      </c>
      <c r="J13" s="3">
        <v>2057547765</v>
      </c>
      <c r="K13" s="3">
        <v>2095185834</v>
      </c>
      <c r="L13" s="109" t="s">
        <v>108</v>
      </c>
    </row>
    <row r="14" spans="1:12" s="111" customFormat="1" x14ac:dyDescent="0.25">
      <c r="A14" s="2">
        <v>13</v>
      </c>
      <c r="B14" s="1" t="s">
        <v>12</v>
      </c>
      <c r="C14" s="1" t="s">
        <v>144</v>
      </c>
      <c r="D14" s="1" t="s">
        <v>129</v>
      </c>
      <c r="E14" s="1">
        <v>100.05</v>
      </c>
      <c r="F14" s="1">
        <v>94.53</v>
      </c>
      <c r="G14" s="3">
        <v>33169945.579800002</v>
      </c>
      <c r="H14" s="3">
        <v>3135554955.6584945</v>
      </c>
      <c r="I14" s="3">
        <v>45135945</v>
      </c>
      <c r="J14" s="3">
        <v>2447320640</v>
      </c>
      <c r="K14" s="3">
        <v>2492088701</v>
      </c>
      <c r="L14" s="109" t="s">
        <v>108</v>
      </c>
    </row>
    <row r="15" spans="1:12" s="110" customFormat="1" x14ac:dyDescent="0.25">
      <c r="A15" s="2">
        <v>14</v>
      </c>
      <c r="B15" s="1" t="s">
        <v>13</v>
      </c>
      <c r="C15" s="1" t="s">
        <v>145</v>
      </c>
      <c r="D15" s="1" t="s">
        <v>131</v>
      </c>
      <c r="E15" s="1">
        <v>106.55</v>
      </c>
      <c r="F15" s="1">
        <v>100.25</v>
      </c>
      <c r="G15" s="3">
        <v>32132883.539999999</v>
      </c>
      <c r="H15" s="3">
        <v>3221321574.8849998</v>
      </c>
      <c r="I15" s="3">
        <v>47763155</v>
      </c>
      <c r="J15" s="3">
        <v>2589689904</v>
      </c>
      <c r="K15" s="3">
        <v>2637062281</v>
      </c>
      <c r="L15" s="109" t="s">
        <v>108</v>
      </c>
    </row>
    <row r="16" spans="1:12" s="110" customFormat="1" x14ac:dyDescent="0.25">
      <c r="A16" s="2">
        <v>15</v>
      </c>
      <c r="B16" s="1" t="s">
        <v>14</v>
      </c>
      <c r="C16" s="1" t="s">
        <v>146</v>
      </c>
      <c r="D16" s="1" t="s">
        <v>135</v>
      </c>
      <c r="E16" s="1">
        <v>97.09</v>
      </c>
      <c r="F16" s="1">
        <v>92.26</v>
      </c>
      <c r="G16" s="3">
        <v>32267172.66</v>
      </c>
      <c r="H16" s="3">
        <v>2976969349.6116004</v>
      </c>
      <c r="I16" s="3">
        <v>44137490</v>
      </c>
      <c r="J16" s="3">
        <v>2393249849</v>
      </c>
      <c r="K16" s="3">
        <v>2437028810</v>
      </c>
      <c r="L16" s="109" t="s">
        <v>108</v>
      </c>
    </row>
    <row r="17" spans="1:12" s="110" customFormat="1" x14ac:dyDescent="0.25">
      <c r="A17" s="2">
        <v>16</v>
      </c>
      <c r="B17" s="1" t="s">
        <v>15</v>
      </c>
      <c r="C17" s="1" t="s">
        <v>147</v>
      </c>
      <c r="D17" s="1" t="s">
        <v>137</v>
      </c>
      <c r="E17" s="1">
        <v>99.86</v>
      </c>
      <c r="F17" s="1">
        <v>95.06</v>
      </c>
      <c r="G17" s="3">
        <v>31022243.280000001</v>
      </c>
      <c r="H17" s="3">
        <v>2948974446.1968002</v>
      </c>
      <c r="I17" s="3">
        <v>43747229</v>
      </c>
      <c r="J17" s="3">
        <v>2370744181</v>
      </c>
      <c r="K17" s="3">
        <v>2414111452</v>
      </c>
      <c r="L17" s="109" t="s">
        <v>108</v>
      </c>
    </row>
    <row r="18" spans="1:12" s="110" customFormat="1" x14ac:dyDescent="0.25">
      <c r="A18" s="2">
        <v>17</v>
      </c>
      <c r="B18" s="1" t="s">
        <v>16</v>
      </c>
      <c r="C18" s="1" t="s">
        <v>148</v>
      </c>
      <c r="D18" s="1" t="s">
        <v>139</v>
      </c>
      <c r="E18" s="1">
        <v>77.86</v>
      </c>
      <c r="F18" s="1">
        <v>74.78</v>
      </c>
      <c r="G18" s="3">
        <v>33711303.960000001</v>
      </c>
      <c r="H18" s="3">
        <v>2520931310.1287999</v>
      </c>
      <c r="I18" s="3">
        <v>37353495</v>
      </c>
      <c r="J18" s="3">
        <v>2026631057</v>
      </c>
      <c r="K18" s="3">
        <v>2063703576</v>
      </c>
      <c r="L18" s="109" t="s">
        <v>108</v>
      </c>
    </row>
    <row r="19" spans="1:12" s="110" customFormat="1" x14ac:dyDescent="0.25">
      <c r="A19" s="2">
        <v>18</v>
      </c>
      <c r="B19" s="1" t="s">
        <v>17</v>
      </c>
      <c r="C19" s="1" t="s">
        <v>149</v>
      </c>
      <c r="D19" s="1" t="s">
        <v>141</v>
      </c>
      <c r="E19" s="1">
        <v>109.9</v>
      </c>
      <c r="F19" s="1">
        <v>104.12</v>
      </c>
      <c r="G19" s="3">
        <v>31764698.219999999</v>
      </c>
      <c r="H19" s="3">
        <v>3307340378.6664</v>
      </c>
      <c r="I19" s="3">
        <v>49046640</v>
      </c>
      <c r="J19" s="3">
        <v>2658842285</v>
      </c>
      <c r="K19" s="3">
        <v>2707479643</v>
      </c>
      <c r="L19" s="109" t="s">
        <v>108</v>
      </c>
    </row>
    <row r="20" spans="1:12" s="110" customFormat="1" x14ac:dyDescent="0.25">
      <c r="A20" s="2">
        <v>19</v>
      </c>
      <c r="B20" s="1" t="s">
        <v>18</v>
      </c>
      <c r="C20" s="1" t="s">
        <v>150</v>
      </c>
      <c r="D20" s="1" t="s">
        <v>123</v>
      </c>
      <c r="E20" s="1">
        <v>110.66</v>
      </c>
      <c r="F20" s="1">
        <v>104.62</v>
      </c>
      <c r="G20" s="3">
        <v>32528670.060000002</v>
      </c>
      <c r="H20" s="3">
        <v>3403149461.6772003</v>
      </c>
      <c r="I20" s="3">
        <v>50450439</v>
      </c>
      <c r="J20" s="3">
        <v>2735865289</v>
      </c>
      <c r="K20" s="3">
        <v>2785911605</v>
      </c>
      <c r="L20" s="109" t="s">
        <v>108</v>
      </c>
    </row>
    <row r="21" spans="1:12" s="110" customFormat="1" x14ac:dyDescent="0.25">
      <c r="A21" s="2">
        <v>20</v>
      </c>
      <c r="B21" s="1" t="s">
        <v>19</v>
      </c>
      <c r="C21" s="1" t="s">
        <v>151</v>
      </c>
      <c r="D21" s="1" t="s">
        <v>127</v>
      </c>
      <c r="E21" s="1">
        <v>79.11</v>
      </c>
      <c r="F21" s="1">
        <v>74.260000000000005</v>
      </c>
      <c r="G21" s="3">
        <v>34364017.259999998</v>
      </c>
      <c r="H21" s="3">
        <v>2551871921.7276001</v>
      </c>
      <c r="I21" s="3">
        <v>37802230</v>
      </c>
      <c r="J21" s="3">
        <v>2051504883</v>
      </c>
      <c r="K21" s="3">
        <v>2089032411</v>
      </c>
      <c r="L21" s="109" t="s">
        <v>108</v>
      </c>
    </row>
    <row r="22" spans="1:12" s="111" customFormat="1" x14ac:dyDescent="0.25">
      <c r="A22" s="2">
        <v>21</v>
      </c>
      <c r="B22" s="1" t="s">
        <v>20</v>
      </c>
      <c r="C22" s="1" t="s">
        <v>152</v>
      </c>
      <c r="D22" s="1" t="s">
        <v>129</v>
      </c>
      <c r="E22" s="1">
        <v>100.05</v>
      </c>
      <c r="F22" s="1">
        <v>94.53</v>
      </c>
      <c r="G22" s="3">
        <v>33730482.489600003</v>
      </c>
      <c r="H22" s="3">
        <v>3188542509.7418885</v>
      </c>
      <c r="I22" s="3">
        <v>45452808</v>
      </c>
      <c r="J22" s="3">
        <v>2464748153</v>
      </c>
      <c r="K22" s="3">
        <v>2509835009</v>
      </c>
      <c r="L22" s="109" t="s">
        <v>108</v>
      </c>
    </row>
    <row r="23" spans="1:12" s="110" customFormat="1" x14ac:dyDescent="0.25">
      <c r="A23" s="2">
        <v>22</v>
      </c>
      <c r="B23" s="1" t="s">
        <v>21</v>
      </c>
      <c r="C23" s="1" t="s">
        <v>153</v>
      </c>
      <c r="D23" s="1" t="s">
        <v>131</v>
      </c>
      <c r="E23" s="1">
        <v>106.55</v>
      </c>
      <c r="F23" s="1">
        <v>100.25</v>
      </c>
      <c r="G23" s="3">
        <v>32361704.219999999</v>
      </c>
      <c r="H23" s="3">
        <v>3244260848.0549998</v>
      </c>
      <c r="I23" s="3">
        <v>48098452</v>
      </c>
      <c r="J23" s="3">
        <v>2608131236</v>
      </c>
      <c r="K23" s="3">
        <v>2655840954</v>
      </c>
      <c r="L23" s="109" t="s">
        <v>108</v>
      </c>
    </row>
    <row r="24" spans="1:12" s="110" customFormat="1" x14ac:dyDescent="0.25">
      <c r="A24" s="2">
        <v>23</v>
      </c>
      <c r="B24" s="1" t="s">
        <v>22</v>
      </c>
      <c r="C24" s="1" t="s">
        <v>154</v>
      </c>
      <c r="D24" s="1" t="s">
        <v>135</v>
      </c>
      <c r="E24" s="1">
        <v>97.09</v>
      </c>
      <c r="F24" s="1">
        <v>92.26</v>
      </c>
      <c r="G24" s="3">
        <v>32496949.080000002</v>
      </c>
      <c r="H24" s="3">
        <v>2998168522.1208005</v>
      </c>
      <c r="I24" s="3">
        <v>44447353</v>
      </c>
      <c r="J24" s="3">
        <v>2410292320</v>
      </c>
      <c r="K24" s="3">
        <v>2454383033</v>
      </c>
      <c r="L24" s="109" t="s">
        <v>108</v>
      </c>
    </row>
    <row r="25" spans="1:12" s="110" customFormat="1" x14ac:dyDescent="0.25">
      <c r="A25" s="2">
        <v>24</v>
      </c>
      <c r="B25" s="1" t="s">
        <v>23</v>
      </c>
      <c r="C25" s="1" t="s">
        <v>155</v>
      </c>
      <c r="D25" s="1" t="s">
        <v>137</v>
      </c>
      <c r="E25" s="1">
        <v>99.86</v>
      </c>
      <c r="F25" s="1">
        <v>95.06</v>
      </c>
      <c r="G25" s="3">
        <v>31243154.879999999</v>
      </c>
      <c r="H25" s="3">
        <v>2969974302.8927999</v>
      </c>
      <c r="I25" s="3">
        <v>44054178</v>
      </c>
      <c r="J25" s="3">
        <v>2387626388</v>
      </c>
      <c r="K25" s="3">
        <v>2431302480</v>
      </c>
      <c r="L25" s="109" t="s">
        <v>108</v>
      </c>
    </row>
    <row r="26" spans="1:12" s="110" customFormat="1" x14ac:dyDescent="0.25">
      <c r="A26" s="2">
        <v>25</v>
      </c>
      <c r="B26" s="1" t="s">
        <v>24</v>
      </c>
      <c r="C26" s="1" t="s">
        <v>156</v>
      </c>
      <c r="D26" s="1" t="s">
        <v>139</v>
      </c>
      <c r="E26" s="1">
        <v>77.86</v>
      </c>
      <c r="F26" s="1">
        <v>74.78</v>
      </c>
      <c r="G26" s="3">
        <v>33951364.020000003</v>
      </c>
      <c r="H26" s="3">
        <v>2538883001.4156003</v>
      </c>
      <c r="I26" s="3">
        <v>37615890</v>
      </c>
      <c r="J26" s="3">
        <v>2041062814</v>
      </c>
      <c r="K26" s="3">
        <v>2078399329</v>
      </c>
      <c r="L26" s="109" t="s">
        <v>108</v>
      </c>
    </row>
    <row r="27" spans="1:12" s="110" customFormat="1" x14ac:dyDescent="0.25">
      <c r="A27" s="2">
        <v>26</v>
      </c>
      <c r="B27" s="1" t="s">
        <v>25</v>
      </c>
      <c r="C27" s="1" t="s">
        <v>157</v>
      </c>
      <c r="D27" s="1" t="s">
        <v>141</v>
      </c>
      <c r="E27" s="1">
        <v>109.9</v>
      </c>
      <c r="F27" s="1">
        <v>104.12</v>
      </c>
      <c r="G27" s="3">
        <v>31990896.48</v>
      </c>
      <c r="H27" s="3">
        <v>3330892141.4976001</v>
      </c>
      <c r="I27" s="3">
        <v>49390890</v>
      </c>
      <c r="J27" s="3">
        <v>2677776054</v>
      </c>
      <c r="K27" s="3">
        <v>2726759763</v>
      </c>
      <c r="L27" s="109" t="s">
        <v>108</v>
      </c>
    </row>
    <row r="28" spans="1:12" s="110" customFormat="1" x14ac:dyDescent="0.25">
      <c r="A28" s="2">
        <v>27</v>
      </c>
      <c r="B28" s="1" t="s">
        <v>36</v>
      </c>
      <c r="C28" s="1" t="s">
        <v>158</v>
      </c>
      <c r="D28" s="1" t="s">
        <v>125</v>
      </c>
      <c r="E28" s="1">
        <v>77.88</v>
      </c>
      <c r="F28" s="1">
        <v>73.22</v>
      </c>
      <c r="G28" s="3">
        <v>36461717.841200106</v>
      </c>
      <c r="H28" s="3">
        <v>2669726980.3326716</v>
      </c>
      <c r="I28" s="3">
        <v>39517856</v>
      </c>
      <c r="J28" s="3">
        <v>2146251101</v>
      </c>
      <c r="K28" s="3">
        <v>2185511792</v>
      </c>
      <c r="L28" s="109" t="s">
        <v>108</v>
      </c>
    </row>
    <row r="29" spans="1:12" s="110" customFormat="1" x14ac:dyDescent="0.25">
      <c r="A29" s="2">
        <v>28</v>
      </c>
      <c r="B29" s="1" t="s">
        <v>37</v>
      </c>
      <c r="C29" s="1" t="s">
        <v>159</v>
      </c>
      <c r="D29" s="1" t="s">
        <v>127</v>
      </c>
      <c r="E29" s="1">
        <v>79.11</v>
      </c>
      <c r="F29" s="1">
        <v>74.260000000000005</v>
      </c>
      <c r="G29" s="3">
        <v>35592038.111687854</v>
      </c>
      <c r="H29" s="3">
        <v>2643064750.1739402</v>
      </c>
      <c r="I29" s="3">
        <v>39135173</v>
      </c>
      <c r="J29" s="3">
        <v>2124816760</v>
      </c>
      <c r="K29" s="3">
        <v>2163685359</v>
      </c>
      <c r="L29" s="109" t="s">
        <v>108</v>
      </c>
    </row>
    <row r="30" spans="1:12" s="111" customFormat="1" x14ac:dyDescent="0.25">
      <c r="A30" s="2">
        <v>29</v>
      </c>
      <c r="B30" s="1" t="s">
        <v>38</v>
      </c>
      <c r="C30" s="1" t="s">
        <v>160</v>
      </c>
      <c r="D30" s="1" t="s">
        <v>129</v>
      </c>
      <c r="E30" s="1">
        <v>100.05</v>
      </c>
      <c r="F30" s="1">
        <v>94.53</v>
      </c>
      <c r="G30" s="3">
        <v>34935863.241663747</v>
      </c>
      <c r="H30" s="3">
        <v>3302487152.2344742</v>
      </c>
      <c r="I30" s="3">
        <v>47054252</v>
      </c>
      <c r="J30" s="3">
        <v>2552827550</v>
      </c>
      <c r="K30" s="3">
        <v>2599525615</v>
      </c>
      <c r="L30" s="109" t="s">
        <v>108</v>
      </c>
    </row>
    <row r="31" spans="1:12" s="110" customFormat="1" x14ac:dyDescent="0.25">
      <c r="A31" s="2">
        <v>30</v>
      </c>
      <c r="B31" s="1" t="s">
        <v>39</v>
      </c>
      <c r="C31" s="1" t="s">
        <v>161</v>
      </c>
      <c r="D31" s="1" t="s">
        <v>131</v>
      </c>
      <c r="E31" s="1">
        <v>106.55</v>
      </c>
      <c r="F31" s="1">
        <v>100.25</v>
      </c>
      <c r="G31" s="3">
        <v>33518170.588699725</v>
      </c>
      <c r="H31" s="3">
        <v>3360196601.5171475</v>
      </c>
      <c r="I31" s="3">
        <v>49793057</v>
      </c>
      <c r="J31" s="3">
        <v>2701334523</v>
      </c>
      <c r="K31" s="3">
        <v>2750749179</v>
      </c>
      <c r="L31" s="109" t="s">
        <v>108</v>
      </c>
    </row>
    <row r="32" spans="1:12" s="110" customFormat="1" x14ac:dyDescent="0.25">
      <c r="A32" s="2">
        <v>31</v>
      </c>
      <c r="B32" s="1" t="s">
        <v>40</v>
      </c>
      <c r="C32" s="1" t="s">
        <v>162</v>
      </c>
      <c r="D32" s="1" t="s">
        <v>133</v>
      </c>
      <c r="E32" s="1">
        <v>78.510000000000005</v>
      </c>
      <c r="F32" s="1">
        <v>73.75</v>
      </c>
      <c r="G32" s="3">
        <v>36988704.987494461</v>
      </c>
      <c r="H32" s="3">
        <v>2727916992.8277164</v>
      </c>
      <c r="I32" s="3">
        <v>40371989</v>
      </c>
      <c r="J32" s="3">
        <v>2193031308</v>
      </c>
      <c r="K32" s="3">
        <v>2233147734</v>
      </c>
      <c r="L32" s="109" t="s">
        <v>108</v>
      </c>
    </row>
    <row r="33" spans="1:12" s="110" customFormat="1" x14ac:dyDescent="0.25">
      <c r="A33" s="2">
        <v>32</v>
      </c>
      <c r="B33" s="1" t="s">
        <v>41</v>
      </c>
      <c r="C33" s="1" t="s">
        <v>163</v>
      </c>
      <c r="D33" s="1" t="s">
        <v>135</v>
      </c>
      <c r="E33" s="1">
        <v>97.09</v>
      </c>
      <c r="F33" s="1">
        <v>92.26</v>
      </c>
      <c r="G33" s="3">
        <v>33658248.648186214</v>
      </c>
      <c r="H33" s="3">
        <v>3105310020.2816601</v>
      </c>
      <c r="I33" s="3">
        <v>46013414</v>
      </c>
      <c r="J33" s="3">
        <v>2496425703</v>
      </c>
      <c r="K33" s="3">
        <v>2542092027</v>
      </c>
      <c r="L33" s="109" t="s">
        <v>108</v>
      </c>
    </row>
    <row r="34" spans="1:12" s="110" customFormat="1" x14ac:dyDescent="0.25">
      <c r="A34" s="2">
        <v>33</v>
      </c>
      <c r="B34" s="1" t="s">
        <v>42</v>
      </c>
      <c r="C34" s="1" t="s">
        <v>164</v>
      </c>
      <c r="D34" s="1" t="s">
        <v>137</v>
      </c>
      <c r="E34" s="1">
        <v>99.86</v>
      </c>
      <c r="F34" s="1">
        <v>95.06</v>
      </c>
      <c r="G34" s="3">
        <v>32359649.412456684</v>
      </c>
      <c r="H34" s="3">
        <v>3076108273.1481323</v>
      </c>
      <c r="I34" s="3">
        <v>45605513</v>
      </c>
      <c r="J34" s="3">
        <v>2472949789</v>
      </c>
      <c r="K34" s="3">
        <v>2518186675</v>
      </c>
      <c r="L34" s="109" t="s">
        <v>108</v>
      </c>
    </row>
    <row r="35" spans="1:12" s="110" customFormat="1" x14ac:dyDescent="0.25">
      <c r="A35" s="2">
        <v>34</v>
      </c>
      <c r="B35" s="1" t="s">
        <v>43</v>
      </c>
      <c r="C35" s="1" t="s">
        <v>165</v>
      </c>
      <c r="D35" s="1" t="s">
        <v>139</v>
      </c>
      <c r="E35" s="1">
        <v>77.86</v>
      </c>
      <c r="F35" s="1">
        <v>74.78</v>
      </c>
      <c r="G35" s="3">
        <v>35164638.517345347</v>
      </c>
      <c r="H35" s="3">
        <v>2629611668.327085</v>
      </c>
      <c r="I35" s="3">
        <v>38942049</v>
      </c>
      <c r="J35" s="3">
        <v>2114001537</v>
      </c>
      <c r="K35" s="3">
        <v>2152672297</v>
      </c>
      <c r="L35" s="109" t="s">
        <v>108</v>
      </c>
    </row>
    <row r="36" spans="1:12" s="111" customFormat="1" x14ac:dyDescent="0.25">
      <c r="A36" s="2">
        <v>35</v>
      </c>
      <c r="B36" s="1" t="s">
        <v>44</v>
      </c>
      <c r="C36" s="1" t="s">
        <v>166</v>
      </c>
      <c r="D36" s="1" t="s">
        <v>167</v>
      </c>
      <c r="E36" s="1">
        <v>96.3</v>
      </c>
      <c r="F36" s="1">
        <v>91.26</v>
      </c>
      <c r="G36" s="3">
        <v>33851511.355424561</v>
      </c>
      <c r="H36" s="3">
        <v>3089288926.2960458</v>
      </c>
      <c r="I36" s="3">
        <v>43290276</v>
      </c>
      <c r="J36" s="3">
        <v>2347024999</v>
      </c>
      <c r="K36" s="3">
        <v>2389958384</v>
      </c>
      <c r="L36" s="109" t="s">
        <v>108</v>
      </c>
    </row>
    <row r="37" spans="1:12" s="110" customFormat="1" x14ac:dyDescent="0.25">
      <c r="A37" s="2">
        <v>36</v>
      </c>
      <c r="B37" s="1" t="s">
        <v>45</v>
      </c>
      <c r="C37" s="1" t="s">
        <v>168</v>
      </c>
      <c r="D37" s="1" t="s">
        <v>141</v>
      </c>
      <c r="E37" s="1">
        <v>109.9</v>
      </c>
      <c r="F37" s="1">
        <v>104.12</v>
      </c>
      <c r="G37" s="3">
        <v>33134112.4618215</v>
      </c>
      <c r="H37" s="3">
        <v>3449923789.5248547</v>
      </c>
      <c r="I37" s="3">
        <v>51130746</v>
      </c>
      <c r="J37" s="3">
        <v>2773468145</v>
      </c>
      <c r="K37" s="3">
        <v>2824202318</v>
      </c>
      <c r="L37" s="109" t="s">
        <v>108</v>
      </c>
    </row>
    <row r="38" spans="1:12" s="110" customFormat="1" x14ac:dyDescent="0.25">
      <c r="A38" s="2">
        <v>37</v>
      </c>
      <c r="B38" s="1" t="s">
        <v>6</v>
      </c>
      <c r="C38" s="1" t="s">
        <v>169</v>
      </c>
      <c r="D38" s="1" t="s">
        <v>125</v>
      </c>
      <c r="E38" s="1">
        <v>77.88</v>
      </c>
      <c r="F38" s="1">
        <v>73.22</v>
      </c>
      <c r="G38" s="3">
        <v>36461717.640000001</v>
      </c>
      <c r="H38" s="3">
        <v>2669726965.6008</v>
      </c>
      <c r="I38" s="3">
        <v>39517856</v>
      </c>
      <c r="J38" s="3">
        <v>2146251101</v>
      </c>
      <c r="K38" s="3">
        <v>2185511792</v>
      </c>
      <c r="L38" s="109" t="s">
        <v>108</v>
      </c>
    </row>
    <row r="39" spans="1:12" s="110" customFormat="1" x14ac:dyDescent="0.25">
      <c r="A39" s="2">
        <v>38</v>
      </c>
      <c r="B39" s="1" t="s">
        <v>7</v>
      </c>
      <c r="C39" s="1" t="s">
        <v>170</v>
      </c>
      <c r="D39" s="1" t="s">
        <v>135</v>
      </c>
      <c r="E39" s="1">
        <v>97.09</v>
      </c>
      <c r="F39" s="1">
        <v>92.26</v>
      </c>
      <c r="G39" s="3">
        <v>33658248.660000004</v>
      </c>
      <c r="H39" s="3">
        <v>3105310021.3716006</v>
      </c>
      <c r="I39" s="3">
        <v>46013414</v>
      </c>
      <c r="J39" s="3">
        <v>2496425703</v>
      </c>
      <c r="K39" s="3">
        <v>2542092027</v>
      </c>
      <c r="L39" s="109" t="s">
        <v>108</v>
      </c>
    </row>
    <row r="40" spans="1:12" s="110" customFormat="1" x14ac:dyDescent="0.25">
      <c r="A40" s="2">
        <v>39</v>
      </c>
      <c r="B40" s="1" t="s">
        <v>8</v>
      </c>
      <c r="C40" s="1" t="s">
        <v>171</v>
      </c>
      <c r="D40" s="1" t="s">
        <v>137</v>
      </c>
      <c r="E40" s="1">
        <v>99.86</v>
      </c>
      <c r="F40" s="1">
        <v>95.06</v>
      </c>
      <c r="G40" s="3">
        <v>32359648.920000002</v>
      </c>
      <c r="H40" s="3">
        <v>3076108226.3352003</v>
      </c>
      <c r="I40" s="3">
        <v>45605513</v>
      </c>
      <c r="J40" s="3">
        <v>2472949789</v>
      </c>
      <c r="K40" s="3">
        <v>2518186675</v>
      </c>
      <c r="L40" s="109" t="s">
        <v>108</v>
      </c>
    </row>
    <row r="41" spans="1:12" s="110" customFormat="1" x14ac:dyDescent="0.25">
      <c r="A41" s="2">
        <v>40</v>
      </c>
      <c r="B41" s="1" t="s">
        <v>9</v>
      </c>
      <c r="C41" s="1" t="s">
        <v>172</v>
      </c>
      <c r="D41" s="1" t="s">
        <v>141</v>
      </c>
      <c r="E41" s="1">
        <v>109.9</v>
      </c>
      <c r="F41" s="1">
        <v>104.12</v>
      </c>
      <c r="G41" s="3">
        <v>33134112.48</v>
      </c>
      <c r="H41" s="3">
        <v>3449923791.4176002</v>
      </c>
      <c r="I41" s="3">
        <v>51130746</v>
      </c>
      <c r="J41" s="3">
        <v>2773468145</v>
      </c>
      <c r="K41" s="3">
        <v>2824202318</v>
      </c>
      <c r="L41" s="109" t="s">
        <v>108</v>
      </c>
    </row>
    <row r="42" spans="1:12" x14ac:dyDescent="0.25">
      <c r="A42" s="104"/>
      <c r="B42" s="105"/>
      <c r="C42" s="105"/>
      <c r="D42" s="105"/>
      <c r="E42" s="105"/>
      <c r="F42" s="105"/>
      <c r="G42" s="106"/>
      <c r="H42" s="106"/>
      <c r="I42" s="107"/>
      <c r="J42" s="107"/>
      <c r="K42" s="107"/>
      <c r="L42" s="108"/>
    </row>
    <row r="43" spans="1:12" x14ac:dyDescent="0.25">
      <c r="A43" s="94"/>
      <c r="B43" s="94"/>
      <c r="C43" s="94"/>
      <c r="D43" s="94"/>
      <c r="E43" s="94"/>
      <c r="F43" s="94"/>
      <c r="G43" s="94"/>
      <c r="H43" s="95"/>
      <c r="I43" s="97"/>
      <c r="J43" s="97"/>
      <c r="K43" s="97"/>
      <c r="L43" s="96"/>
    </row>
    <row r="44" spans="1:12" x14ac:dyDescent="0.25">
      <c r="A44" s="94"/>
      <c r="B44" s="94"/>
      <c r="C44" s="94"/>
      <c r="D44" s="94"/>
      <c r="E44" s="94"/>
      <c r="F44" s="94"/>
      <c r="G44" s="94"/>
      <c r="H44" s="97"/>
      <c r="I44" s="97"/>
      <c r="J44" s="97"/>
      <c r="K44" s="97"/>
      <c r="L44" s="96"/>
    </row>
    <row r="45" spans="1:12" x14ac:dyDescent="0.25">
      <c r="A45" s="94"/>
      <c r="B45" s="94"/>
      <c r="C45" s="94"/>
      <c r="D45" s="94"/>
      <c r="E45" s="94"/>
      <c r="F45" s="94"/>
      <c r="G45" s="94"/>
      <c r="H45" s="94"/>
      <c r="I45" s="97"/>
      <c r="J45" s="97"/>
      <c r="K45" s="97"/>
      <c r="L45" s="96"/>
    </row>
    <row r="46" spans="1:12" x14ac:dyDescent="0.25">
      <c r="A46" s="94"/>
      <c r="B46" s="94"/>
      <c r="C46" s="94"/>
      <c r="D46" s="94"/>
      <c r="E46" s="94"/>
      <c r="F46" s="94"/>
      <c r="G46" s="94"/>
      <c r="H46" s="94"/>
      <c r="I46" s="97"/>
      <c r="J46" s="97"/>
      <c r="K46" s="97"/>
      <c r="L46" s="96"/>
    </row>
    <row r="47" spans="1:12" x14ac:dyDescent="0.25">
      <c r="A47" s="94"/>
      <c r="B47" s="94"/>
      <c r="C47" s="94"/>
      <c r="D47" s="94"/>
      <c r="E47" s="94"/>
      <c r="F47" s="94"/>
      <c r="G47" s="94"/>
      <c r="H47" s="94"/>
      <c r="I47" s="97"/>
      <c r="J47" s="97"/>
      <c r="K47" s="97"/>
      <c r="L47" s="96"/>
    </row>
    <row r="48" spans="1:12" x14ac:dyDescent="0.25">
      <c r="A48" s="94"/>
      <c r="B48" s="94"/>
      <c r="C48" s="94"/>
      <c r="D48" s="94"/>
      <c r="E48" s="94"/>
      <c r="F48" s="94"/>
      <c r="G48" s="94"/>
      <c r="H48" s="94"/>
      <c r="I48" s="97"/>
      <c r="J48" s="97"/>
      <c r="K48" s="97"/>
      <c r="L48" s="96"/>
    </row>
    <row r="49" spans="1:12" x14ac:dyDescent="0.25">
      <c r="A49" s="94"/>
      <c r="B49" s="94"/>
      <c r="C49" s="94"/>
      <c r="D49" s="94"/>
      <c r="E49" s="94"/>
      <c r="F49" s="94"/>
      <c r="G49" s="94"/>
      <c r="H49" s="94"/>
      <c r="I49" s="97"/>
      <c r="J49" s="97"/>
      <c r="K49" s="97"/>
      <c r="L49" s="96"/>
    </row>
    <row r="50" spans="1:12" x14ac:dyDescent="0.25">
      <c r="A50" s="94"/>
      <c r="B50" s="94"/>
      <c r="C50" s="94"/>
      <c r="D50" s="94"/>
      <c r="E50" s="94"/>
      <c r="F50" s="94"/>
      <c r="G50" s="94"/>
      <c r="H50" s="94"/>
      <c r="I50" s="97"/>
      <c r="J50" s="97"/>
      <c r="K50" s="97"/>
      <c r="L50" s="96"/>
    </row>
    <row r="51" spans="1:12" x14ac:dyDescent="0.25">
      <c r="A51" s="94"/>
      <c r="B51" s="94"/>
      <c r="C51" s="94"/>
      <c r="D51" s="94"/>
      <c r="E51" s="94"/>
      <c r="F51" s="94"/>
      <c r="G51" s="94"/>
      <c r="H51" s="94"/>
      <c r="I51" s="97"/>
      <c r="J51" s="97"/>
      <c r="K51" s="97"/>
      <c r="L51" s="96"/>
    </row>
    <row r="52" spans="1:12" x14ac:dyDescent="0.25">
      <c r="A52" s="94"/>
      <c r="B52" s="94"/>
      <c r="C52" s="94"/>
      <c r="D52" s="94"/>
      <c r="E52" s="94"/>
      <c r="F52" s="94"/>
      <c r="G52" s="94"/>
      <c r="H52" s="94"/>
      <c r="I52" s="97"/>
      <c r="J52" s="97"/>
      <c r="K52" s="97"/>
      <c r="L52" s="96"/>
    </row>
    <row r="53" spans="1:12" x14ac:dyDescent="0.25">
      <c r="A53" s="94"/>
      <c r="B53" s="94"/>
      <c r="C53" s="94"/>
      <c r="D53" s="94"/>
      <c r="E53" s="94"/>
      <c r="F53" s="94"/>
      <c r="G53" s="94"/>
      <c r="H53" s="94"/>
      <c r="I53" s="97"/>
      <c r="J53" s="97"/>
      <c r="K53" s="97"/>
      <c r="L53" s="96"/>
    </row>
  </sheetData>
  <autoFilter ref="A1:H53"/>
  <conditionalFormatting sqref="C1:C1048576">
    <cfRule type="duplicateValues" dxfId="7" priority="4"/>
  </conditionalFormatting>
  <conditionalFormatting sqref="B43:D1048576 B1:D1 B12:B42 D42">
    <cfRule type="duplicateValues" dxfId="6" priority="35"/>
  </conditionalFormatting>
  <conditionalFormatting sqref="D1 D42:D1048576">
    <cfRule type="duplicateValues" dxfId="5" priority="40"/>
  </conditionalFormatting>
  <conditionalFormatting sqref="D2">
    <cfRule type="duplicateValues" dxfId="4" priority="48"/>
  </conditionalFormatting>
  <conditionalFormatting sqref="B1:B1048576">
    <cfRule type="duplicateValues" dxfId="3" priority="3"/>
  </conditionalFormatting>
  <conditionalFormatting sqref="B2:D2 B3:B11 C3:C42">
    <cfRule type="duplicateValues" dxfId="2" priority="109"/>
  </conditionalFormatting>
  <conditionalFormatting sqref="D3:D41">
    <cfRule type="duplicateValues" dxfId="1" priority="1"/>
  </conditionalFormatting>
  <conditionalFormatting sqref="D3:D41">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BreakPreview" topLeftCell="A22" zoomScale="60" zoomScaleNormal="70" workbookViewId="0">
      <selection activeCell="G12" sqref="G12"/>
    </sheetView>
  </sheetViews>
  <sheetFormatPr defaultRowHeight="15.75" x14ac:dyDescent="0.25"/>
  <cols>
    <col min="1" max="1" width="20.28515625" style="5" customWidth="1"/>
    <col min="2" max="2" width="9.5703125" style="5" customWidth="1"/>
    <col min="3" max="3" width="49.85546875" style="5" customWidth="1"/>
    <col min="4" max="4" width="26.42578125" style="73" customWidth="1"/>
    <col min="5" max="5" width="28.5703125" style="5" customWidth="1"/>
    <col min="6" max="6" width="24.85546875" style="5" bestFit="1" customWidth="1"/>
    <col min="7" max="7" width="41.5703125" style="10" bestFit="1" customWidth="1"/>
    <col min="8" max="8" width="33.42578125" style="5" customWidth="1"/>
    <col min="9" max="9" width="29.85546875" style="5" customWidth="1"/>
    <col min="10" max="10" width="28.28515625" style="5" customWidth="1"/>
    <col min="11" max="11" width="17.7109375" style="5" bestFit="1" customWidth="1"/>
    <col min="12" max="16384" width="9.140625" style="5"/>
  </cols>
  <sheetData>
    <row r="1" spans="1:9" ht="27" customHeight="1" x14ac:dyDescent="0.25">
      <c r="A1" s="130" t="s">
        <v>46</v>
      </c>
      <c r="B1" s="130"/>
      <c r="C1" s="130"/>
      <c r="D1" s="130"/>
      <c r="E1" s="130"/>
      <c r="F1" s="130"/>
      <c r="G1" s="130"/>
      <c r="H1" s="130"/>
      <c r="I1" s="130"/>
    </row>
    <row r="2" spans="1:9" ht="45.75" customHeight="1" x14ac:dyDescent="0.25">
      <c r="A2" s="130"/>
      <c r="B2" s="130"/>
      <c r="C2" s="130"/>
      <c r="D2" s="130"/>
      <c r="E2" s="130"/>
      <c r="F2" s="130"/>
      <c r="G2" s="130"/>
      <c r="H2" s="130"/>
      <c r="I2" s="130"/>
    </row>
    <row r="3" spans="1:9" ht="30.75" customHeight="1" x14ac:dyDescent="0.25">
      <c r="A3" s="6"/>
      <c r="B3" s="6" t="s">
        <v>1</v>
      </c>
      <c r="C3" s="6" t="s">
        <v>47</v>
      </c>
      <c r="D3" s="7" t="s">
        <v>48</v>
      </c>
      <c r="E3" s="8" t="s">
        <v>49</v>
      </c>
      <c r="F3" s="101" t="s">
        <v>120</v>
      </c>
    </row>
    <row r="4" spans="1:9" ht="35.25" customHeight="1" x14ac:dyDescent="0.25">
      <c r="A4" s="131" t="s">
        <v>50</v>
      </c>
      <c r="B4" s="11">
        <v>1</v>
      </c>
      <c r="C4" s="12" t="s">
        <v>0</v>
      </c>
      <c r="D4" s="13" t="s">
        <v>26</v>
      </c>
      <c r="E4" s="8"/>
      <c r="F4" s="103" t="str">
        <f>VLOOKUP(D4,'Bảng giá'!B2:L41,3,0)</f>
        <v>01</v>
      </c>
    </row>
    <row r="5" spans="1:9" ht="25.5" customHeight="1" x14ac:dyDescent="0.25">
      <c r="A5" s="131"/>
      <c r="B5" s="11">
        <v>2</v>
      </c>
      <c r="C5" s="14" t="s">
        <v>4</v>
      </c>
      <c r="D5" s="15">
        <f>VLOOKUP(D4,'Bảng giá'!B2:L41,5,0)</f>
        <v>104.62</v>
      </c>
      <c r="E5" s="16"/>
      <c r="F5" s="9"/>
    </row>
    <row r="6" spans="1:9" ht="25.5" customHeight="1" x14ac:dyDescent="0.25">
      <c r="A6" s="131"/>
      <c r="B6" s="11">
        <v>3</v>
      </c>
      <c r="C6" s="14" t="s">
        <v>2</v>
      </c>
      <c r="D6" s="17">
        <f>VLOOKUP(D4,'Bảng giá'!B2:L41,6,0)</f>
        <v>34936099</v>
      </c>
      <c r="E6" s="16"/>
      <c r="F6" s="9"/>
    </row>
    <row r="7" spans="1:9" ht="30.75" hidden="1" customHeight="1" x14ac:dyDescent="0.25">
      <c r="A7" s="131"/>
      <c r="B7" s="11">
        <v>4</v>
      </c>
      <c r="C7" s="14" t="s">
        <v>51</v>
      </c>
      <c r="D7" s="18">
        <f>VLOOKUP(D4,[1]Data!$B$2:$U$133,20,0)</f>
        <v>44320</v>
      </c>
      <c r="E7" s="16"/>
      <c r="F7" s="9"/>
    </row>
    <row r="8" spans="1:9" ht="44.25" customHeight="1" x14ac:dyDescent="0.25">
      <c r="A8" s="131"/>
      <c r="B8" s="11">
        <v>5</v>
      </c>
      <c r="C8" s="19" t="s">
        <v>52</v>
      </c>
      <c r="D8" s="17">
        <f>ROUND(VLOOKUP(D4,'Bảng giá'!B2:L41,7,0),0)</f>
        <v>3655014727</v>
      </c>
      <c r="E8" s="16"/>
      <c r="F8" s="9"/>
    </row>
    <row r="9" spans="1:9" ht="44.25" customHeight="1" x14ac:dyDescent="0.25">
      <c r="A9" s="131"/>
      <c r="B9" s="11">
        <v>6</v>
      </c>
      <c r="C9" s="19" t="s">
        <v>119</v>
      </c>
      <c r="D9" s="17">
        <f>IF(OR(F4="07",F4="08",F4="09",F4="11"),ROUND(D8*1%,0),0)</f>
        <v>0</v>
      </c>
      <c r="E9" s="103"/>
      <c r="F9" s="9"/>
    </row>
    <row r="10" spans="1:9" ht="37.5" customHeight="1" x14ac:dyDescent="0.25">
      <c r="A10" s="131"/>
      <c r="C10" s="14" t="s">
        <v>121</v>
      </c>
      <c r="D10" s="17">
        <f>IF(E10="Vay NH",0,ROUND((D8-D9)*6%,0))</f>
        <v>0</v>
      </c>
      <c r="E10" s="16" t="s">
        <v>53</v>
      </c>
      <c r="F10" s="20" t="s">
        <v>54</v>
      </c>
    </row>
    <row r="11" spans="1:9" ht="54.75" customHeight="1" x14ac:dyDescent="0.25">
      <c r="A11" s="131"/>
      <c r="B11" s="11">
        <v>7</v>
      </c>
      <c r="C11" s="21" t="s">
        <v>55</v>
      </c>
      <c r="D11" s="22">
        <f>ROUND(D8-D9-D10,0)</f>
        <v>3655014727</v>
      </c>
      <c r="E11" s="16"/>
      <c r="F11" s="9"/>
    </row>
    <row r="12" spans="1:9" ht="51.75" customHeight="1" x14ac:dyDescent="0.25">
      <c r="A12" s="132" t="s">
        <v>56</v>
      </c>
      <c r="B12" s="23">
        <v>8</v>
      </c>
      <c r="C12" s="24" t="s">
        <v>57</v>
      </c>
      <c r="D12" s="25">
        <f>VLOOKUP(D4,'Bảng giá'!B2:L41,9,0)</f>
        <v>2671222885</v>
      </c>
      <c r="E12" s="26"/>
      <c r="F12" s="27"/>
      <c r="H12" s="28"/>
    </row>
    <row r="13" spans="1:9" ht="27" customHeight="1" x14ac:dyDescent="0.25">
      <c r="A13" s="132"/>
      <c r="B13" s="23">
        <v>9</v>
      </c>
      <c r="C13" s="24" t="s">
        <v>58</v>
      </c>
      <c r="D13" s="25">
        <f>VLOOKUP(D4,'Bảng giá'!B2:L41,8,0)</f>
        <v>49275122</v>
      </c>
      <c r="E13" s="29">
        <v>0.02</v>
      </c>
      <c r="F13" s="27"/>
      <c r="G13" s="30"/>
    </row>
    <row r="14" spans="1:9" ht="27" customHeight="1" x14ac:dyDescent="0.25">
      <c r="A14" s="132"/>
      <c r="B14" s="23">
        <v>10</v>
      </c>
      <c r="C14" s="24" t="s">
        <v>59</v>
      </c>
      <c r="D14" s="25">
        <f>ROUND(D11-D12,0)</f>
        <v>983791842</v>
      </c>
      <c r="E14" s="31"/>
      <c r="F14" s="32"/>
    </row>
    <row r="15" spans="1:9" ht="27" customHeight="1" x14ac:dyDescent="0.25">
      <c r="A15" s="132"/>
      <c r="B15" s="23">
        <v>11</v>
      </c>
      <c r="C15" s="24" t="s">
        <v>60</v>
      </c>
      <c r="D15" s="25">
        <f>ROUND(D12*70%,0)</f>
        <v>1869856020</v>
      </c>
      <c r="E15" s="31">
        <v>0.7</v>
      </c>
      <c r="F15" s="32"/>
    </row>
    <row r="16" spans="1:9" ht="27" customHeight="1" x14ac:dyDescent="0.25">
      <c r="A16" s="132"/>
      <c r="B16" s="23">
        <v>12</v>
      </c>
      <c r="C16" s="24" t="s">
        <v>61</v>
      </c>
      <c r="D16" s="25">
        <f>ROUND(D12-D15,0)</f>
        <v>801366865</v>
      </c>
      <c r="E16" s="31"/>
      <c r="F16" s="33"/>
    </row>
    <row r="17" spans="1:11" ht="40.5" customHeight="1" x14ac:dyDescent="0.25">
      <c r="A17" s="133" t="s">
        <v>62</v>
      </c>
      <c r="B17" s="34">
        <v>13</v>
      </c>
      <c r="C17" s="35" t="s">
        <v>63</v>
      </c>
      <c r="D17" s="36">
        <f>VLOOKUP(D4,'Bảng giá'!B2:L41,10,0)</f>
        <v>2720086718</v>
      </c>
      <c r="E17" s="37"/>
      <c r="F17" s="38"/>
      <c r="H17" s="28"/>
    </row>
    <row r="18" spans="1:11" ht="27" customHeight="1" x14ac:dyDescent="0.25">
      <c r="A18" s="133"/>
      <c r="B18" s="34">
        <v>14</v>
      </c>
      <c r="C18" s="35" t="s">
        <v>64</v>
      </c>
      <c r="D18" s="36">
        <f>ROUND(D17-D12,0)</f>
        <v>48863833</v>
      </c>
      <c r="E18" s="39"/>
      <c r="F18" s="38"/>
      <c r="H18" s="40"/>
    </row>
    <row r="19" spans="1:11" ht="33" customHeight="1" x14ac:dyDescent="0.25">
      <c r="A19" s="133"/>
      <c r="B19" s="34">
        <v>15</v>
      </c>
      <c r="C19" s="35" t="s">
        <v>110</v>
      </c>
      <c r="D19" s="36">
        <f>ROUND(D15+D18,0)</f>
        <v>1918719853</v>
      </c>
      <c r="E19" s="39"/>
      <c r="F19" s="41"/>
      <c r="H19" s="40"/>
    </row>
    <row r="20" spans="1:11" ht="39.75" customHeight="1" x14ac:dyDescent="0.25">
      <c r="A20" s="134" t="s">
        <v>65</v>
      </c>
      <c r="B20" s="42">
        <v>16</v>
      </c>
      <c r="C20" s="43" t="s">
        <v>111</v>
      </c>
      <c r="D20" s="44">
        <f>ROUND(D11-D16,0)</f>
        <v>2853647862</v>
      </c>
      <c r="E20" s="45"/>
      <c r="F20" s="46"/>
      <c r="H20" s="40"/>
      <c r="I20" s="40"/>
    </row>
    <row r="21" spans="1:11" ht="36" customHeight="1" x14ac:dyDescent="0.25">
      <c r="A21" s="135"/>
      <c r="B21" s="42">
        <v>17</v>
      </c>
      <c r="C21" s="47" t="s">
        <v>66</v>
      </c>
      <c r="D21" s="44">
        <f>ROUND(D20-D15,0)</f>
        <v>983791842</v>
      </c>
      <c r="E21" s="48"/>
      <c r="F21" s="49"/>
      <c r="H21" s="40"/>
    </row>
    <row r="22" spans="1:11" ht="30.75" customHeight="1" thickBot="1" x14ac:dyDescent="0.3">
      <c r="A22" s="50"/>
      <c r="B22" s="50"/>
      <c r="C22" s="51"/>
      <c r="D22" s="52"/>
      <c r="E22" s="51"/>
      <c r="F22" s="51"/>
    </row>
    <row r="23" spans="1:11" ht="21" customHeight="1" x14ac:dyDescent="0.25">
      <c r="A23" s="123" t="s">
        <v>1</v>
      </c>
      <c r="B23" s="123" t="s">
        <v>67</v>
      </c>
      <c r="C23" s="123"/>
      <c r="D23" s="123" t="s">
        <v>68</v>
      </c>
      <c r="E23" s="123" t="s">
        <v>69</v>
      </c>
      <c r="F23" s="123" t="s">
        <v>70</v>
      </c>
      <c r="G23" s="124" t="s">
        <v>71</v>
      </c>
      <c r="H23" s="123" t="s">
        <v>72</v>
      </c>
      <c r="I23" s="125" t="s">
        <v>73</v>
      </c>
    </row>
    <row r="24" spans="1:11" ht="17.25" customHeight="1" x14ac:dyDescent="0.25">
      <c r="A24" s="123"/>
      <c r="B24" s="123"/>
      <c r="C24" s="123"/>
      <c r="D24" s="123"/>
      <c r="E24" s="123"/>
      <c r="F24" s="123"/>
      <c r="G24" s="124"/>
      <c r="H24" s="123"/>
      <c r="I24" s="126"/>
    </row>
    <row r="25" spans="1:11" s="98" customFormat="1" ht="51" customHeight="1" x14ac:dyDescent="0.25">
      <c r="A25" s="53">
        <v>1</v>
      </c>
      <c r="B25" s="119" t="s">
        <v>74</v>
      </c>
      <c r="C25" s="119"/>
      <c r="D25" s="54">
        <v>0.2</v>
      </c>
      <c r="E25" s="55">
        <f t="shared" ref="E25:E32" si="0">ROUND(G25*35%,0)</f>
        <v>255851031</v>
      </c>
      <c r="F25" s="55">
        <f t="shared" ref="F25:F32" si="1">ROUND(G25-E25,0)</f>
        <v>475151914</v>
      </c>
      <c r="G25" s="55">
        <f>ROUND($D$11*D25,0)</f>
        <v>731002945</v>
      </c>
      <c r="H25" s="59" t="s">
        <v>75</v>
      </c>
      <c r="I25" s="127" t="s">
        <v>76</v>
      </c>
      <c r="K25" s="99"/>
    </row>
    <row r="26" spans="1:11" s="98" customFormat="1" ht="51" customHeight="1" x14ac:dyDescent="0.25">
      <c r="A26" s="53">
        <v>2</v>
      </c>
      <c r="B26" s="119" t="s">
        <v>77</v>
      </c>
      <c r="C26" s="119"/>
      <c r="D26" s="54">
        <v>0.05</v>
      </c>
      <c r="E26" s="55">
        <f t="shared" si="0"/>
        <v>63962758</v>
      </c>
      <c r="F26" s="55">
        <f t="shared" si="1"/>
        <v>118787978</v>
      </c>
      <c r="G26" s="55">
        <f>ROUND($D$11*D26,0)</f>
        <v>182750736</v>
      </c>
      <c r="H26" s="59" t="s">
        <v>78</v>
      </c>
      <c r="I26" s="128"/>
      <c r="K26" s="99"/>
    </row>
    <row r="27" spans="1:11" s="98" customFormat="1" ht="51" customHeight="1" x14ac:dyDescent="0.25">
      <c r="A27" s="53">
        <v>3</v>
      </c>
      <c r="B27" s="119" t="s">
        <v>79</v>
      </c>
      <c r="C27" s="119"/>
      <c r="D27" s="54">
        <v>0.05</v>
      </c>
      <c r="E27" s="55">
        <f t="shared" si="0"/>
        <v>63962758</v>
      </c>
      <c r="F27" s="55">
        <f t="shared" si="1"/>
        <v>118787978</v>
      </c>
      <c r="G27" s="55">
        <f>ROUND($D$11*D27,0)</f>
        <v>182750736</v>
      </c>
      <c r="H27" s="59" t="s">
        <v>114</v>
      </c>
      <c r="I27" s="128"/>
      <c r="K27" s="99"/>
    </row>
    <row r="28" spans="1:11" s="98" customFormat="1" ht="51" customHeight="1" x14ac:dyDescent="0.25">
      <c r="A28" s="53">
        <v>4</v>
      </c>
      <c r="B28" s="119" t="s">
        <v>80</v>
      </c>
      <c r="C28" s="119"/>
      <c r="D28" s="54">
        <v>0.1</v>
      </c>
      <c r="E28" s="55">
        <f t="shared" si="0"/>
        <v>127925516</v>
      </c>
      <c r="F28" s="55">
        <f t="shared" si="1"/>
        <v>237575957</v>
      </c>
      <c r="G28" s="55">
        <f t="shared" ref="G28:G30" si="2">ROUND($D$11*D28,0)</f>
        <v>365501473</v>
      </c>
      <c r="H28" s="59" t="s">
        <v>115</v>
      </c>
      <c r="I28" s="128"/>
    </row>
    <row r="29" spans="1:11" s="98" customFormat="1" ht="51" customHeight="1" x14ac:dyDescent="0.25">
      <c r="A29" s="53">
        <v>5</v>
      </c>
      <c r="B29" s="119" t="s">
        <v>81</v>
      </c>
      <c r="C29" s="119"/>
      <c r="D29" s="54">
        <v>0.1</v>
      </c>
      <c r="E29" s="55">
        <f t="shared" si="0"/>
        <v>127925516</v>
      </c>
      <c r="F29" s="55">
        <f t="shared" si="1"/>
        <v>237575957</v>
      </c>
      <c r="G29" s="55">
        <f t="shared" si="2"/>
        <v>365501473</v>
      </c>
      <c r="H29" s="59" t="s">
        <v>116</v>
      </c>
      <c r="I29" s="128"/>
    </row>
    <row r="30" spans="1:11" s="98" customFormat="1" ht="51" customHeight="1" x14ac:dyDescent="0.25">
      <c r="A30" s="53">
        <v>6</v>
      </c>
      <c r="B30" s="119" t="s">
        <v>82</v>
      </c>
      <c r="C30" s="119"/>
      <c r="D30" s="54">
        <v>0.1</v>
      </c>
      <c r="E30" s="55">
        <f t="shared" si="0"/>
        <v>127925516</v>
      </c>
      <c r="F30" s="55">
        <f t="shared" si="1"/>
        <v>237575957</v>
      </c>
      <c r="G30" s="55">
        <f t="shared" si="2"/>
        <v>365501473</v>
      </c>
      <c r="H30" s="59" t="s">
        <v>117</v>
      </c>
      <c r="I30" s="128"/>
      <c r="J30" s="100"/>
    </row>
    <row r="31" spans="1:11" s="98" customFormat="1" ht="51" customHeight="1" x14ac:dyDescent="0.25">
      <c r="A31" s="53">
        <v>7</v>
      </c>
      <c r="B31" s="119" t="s">
        <v>86</v>
      </c>
      <c r="C31" s="119"/>
      <c r="D31" s="57">
        <f>G31/D11</f>
        <v>0.18074866323240399</v>
      </c>
      <c r="E31" s="55">
        <f t="shared" si="0"/>
        <v>231223659</v>
      </c>
      <c r="F31" s="55">
        <f t="shared" si="1"/>
        <v>429415367</v>
      </c>
      <c r="G31" s="55">
        <f>ROUND(D20-SUM(G25:G30),0)</f>
        <v>660639026</v>
      </c>
      <c r="H31" s="59" t="s">
        <v>118</v>
      </c>
      <c r="I31" s="129"/>
      <c r="J31" s="100"/>
    </row>
    <row r="32" spans="1:11" s="98" customFormat="1" ht="51" customHeight="1" x14ac:dyDescent="0.25">
      <c r="A32" s="119">
        <v>8</v>
      </c>
      <c r="B32" s="119" t="s">
        <v>112</v>
      </c>
      <c r="C32" s="119"/>
      <c r="D32" s="54">
        <f>G32/D11</f>
        <v>0.18270944739752892</v>
      </c>
      <c r="E32" s="58">
        <f t="shared" si="0"/>
        <v>233732002</v>
      </c>
      <c r="F32" s="58">
        <f t="shared" si="1"/>
        <v>434073719</v>
      </c>
      <c r="G32" s="55">
        <f>ROUND(25%*D12,0)</f>
        <v>667805721</v>
      </c>
      <c r="H32" s="120" t="s">
        <v>83</v>
      </c>
      <c r="I32" s="121" t="s">
        <v>84</v>
      </c>
      <c r="J32" s="100"/>
    </row>
    <row r="33" spans="1:10" s="98" customFormat="1" ht="51" customHeight="1" x14ac:dyDescent="0.25">
      <c r="A33" s="119"/>
      <c r="B33" s="119"/>
      <c r="C33" s="119"/>
      <c r="D33" s="54" t="s">
        <v>85</v>
      </c>
      <c r="E33" s="60">
        <f>D13</f>
        <v>49275122</v>
      </c>
      <c r="F33" s="54"/>
      <c r="G33" s="55">
        <f>E33</f>
        <v>49275122</v>
      </c>
      <c r="H33" s="120"/>
      <c r="I33" s="122"/>
    </row>
    <row r="34" spans="1:10" s="98" customFormat="1" ht="51" customHeight="1" x14ac:dyDescent="0.25">
      <c r="A34" s="53">
        <v>9</v>
      </c>
      <c r="B34" s="119" t="s">
        <v>113</v>
      </c>
      <c r="C34" s="119"/>
      <c r="D34" s="54">
        <f>G34/D11</f>
        <v>3.6541889424786443E-2</v>
      </c>
      <c r="E34" s="58">
        <f>ROUND(G34*35%,0)</f>
        <v>46746400</v>
      </c>
      <c r="F34" s="58">
        <f>ROUND(G34-E34,0)</f>
        <v>86814744</v>
      </c>
      <c r="G34" s="55">
        <f>ROUND(5%*D12,0)</f>
        <v>133561144</v>
      </c>
      <c r="H34" s="59" t="s">
        <v>87</v>
      </c>
      <c r="I34" s="122"/>
    </row>
    <row r="35" spans="1:10" ht="38.25" customHeight="1" thickBot="1" x14ac:dyDescent="0.3">
      <c r="A35" s="61"/>
      <c r="B35" s="123" t="s">
        <v>88</v>
      </c>
      <c r="C35" s="123"/>
      <c r="D35" s="62">
        <f>D25+D26+D27+D28+D29+D30+D31+D32+D34</f>
        <v>1.0000000000547193</v>
      </c>
      <c r="E35" s="63">
        <f>SUM(E25:E34)</f>
        <v>1328530278</v>
      </c>
      <c r="F35" s="63">
        <f>SUM(F25:F34)</f>
        <v>2375759571</v>
      </c>
      <c r="G35" s="63">
        <f>SUM(G25:G34)</f>
        <v>3704289849</v>
      </c>
      <c r="H35" s="64"/>
      <c r="I35" s="65"/>
      <c r="J35" s="66"/>
    </row>
    <row r="36" spans="1:10" ht="29.25" customHeight="1" x14ac:dyDescent="0.25">
      <c r="D36" s="67"/>
      <c r="E36" s="67"/>
      <c r="F36" s="67"/>
      <c r="G36" s="10">
        <f>G35-G33</f>
        <v>3655014727</v>
      </c>
      <c r="H36" s="10" t="s">
        <v>89</v>
      </c>
    </row>
    <row r="37" spans="1:10" ht="24" customHeight="1" x14ac:dyDescent="0.25">
      <c r="D37" s="68"/>
      <c r="E37" s="69"/>
      <c r="F37" s="114" t="s">
        <v>90</v>
      </c>
      <c r="G37" s="115"/>
      <c r="H37" s="115"/>
      <c r="I37" s="115"/>
    </row>
    <row r="38" spans="1:10" x14ac:dyDescent="0.25">
      <c r="D38" s="67"/>
      <c r="E38" s="68"/>
      <c r="F38" s="68"/>
    </row>
    <row r="39" spans="1:10" x14ac:dyDescent="0.25">
      <c r="D39" s="67"/>
      <c r="E39" s="68"/>
      <c r="F39" s="68"/>
    </row>
    <row r="40" spans="1:10" x14ac:dyDescent="0.25">
      <c r="D40" s="67"/>
      <c r="E40" s="67"/>
      <c r="F40" s="70"/>
    </row>
    <row r="41" spans="1:10" x14ac:dyDescent="0.25">
      <c r="D41" s="67"/>
      <c r="E41" s="67"/>
      <c r="F41" s="71"/>
    </row>
    <row r="42" spans="1:10" ht="21" customHeight="1" x14ac:dyDescent="0.25">
      <c r="D42" s="67"/>
      <c r="E42" s="116"/>
      <c r="F42" s="117"/>
    </row>
    <row r="43" spans="1:10" ht="27.75" customHeight="1" x14ac:dyDescent="0.25">
      <c r="D43" s="67"/>
      <c r="E43" s="67"/>
      <c r="F43" s="118" t="s">
        <v>91</v>
      </c>
      <c r="G43" s="118"/>
      <c r="H43" s="118"/>
      <c r="I43" s="118"/>
    </row>
    <row r="44" spans="1:10" x14ac:dyDescent="0.25">
      <c r="D44" s="72"/>
      <c r="E44" s="72"/>
      <c r="F44" s="72"/>
    </row>
  </sheetData>
  <mergeCells count="30">
    <mergeCell ref="A23:A24"/>
    <mergeCell ref="B23:C24"/>
    <mergeCell ref="D23:D24"/>
    <mergeCell ref="E23:E24"/>
    <mergeCell ref="F23:F24"/>
    <mergeCell ref="A1:I2"/>
    <mergeCell ref="A4:A11"/>
    <mergeCell ref="A12:A16"/>
    <mergeCell ref="A17:A19"/>
    <mergeCell ref="A20:A21"/>
    <mergeCell ref="G23:G24"/>
    <mergeCell ref="H23:H24"/>
    <mergeCell ref="I23:I24"/>
    <mergeCell ref="B25:C25"/>
    <mergeCell ref="I25:I31"/>
    <mergeCell ref="B28:C28"/>
    <mergeCell ref="B29:C29"/>
    <mergeCell ref="B30:C30"/>
    <mergeCell ref="B31:C31"/>
    <mergeCell ref="B26:C26"/>
    <mergeCell ref="B27:C27"/>
    <mergeCell ref="F37:I37"/>
    <mergeCell ref="E42:F42"/>
    <mergeCell ref="F43:I43"/>
    <mergeCell ref="A32:A33"/>
    <mergeCell ref="B32:C33"/>
    <mergeCell ref="H32:H33"/>
    <mergeCell ref="I32:I34"/>
    <mergeCell ref="B34:C34"/>
    <mergeCell ref="B35:C35"/>
  </mergeCells>
  <pageMargins left="0.39" right="0.25" top="0.41" bottom="0.75" header="0.3" footer="0.3"/>
  <pageSetup scale="3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Sheet2!$G$5:$G$6</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opLeftCell="A26" zoomScale="60" zoomScaleNormal="60" zoomScaleSheetLayoutView="70" workbookViewId="0">
      <selection activeCell="G20" sqref="G20"/>
    </sheetView>
  </sheetViews>
  <sheetFormatPr defaultRowHeight="15.75" x14ac:dyDescent="0.25"/>
  <cols>
    <col min="1" max="1" width="20.28515625" style="5" customWidth="1"/>
    <col min="2" max="2" width="6" style="5" customWidth="1"/>
    <col min="3" max="3" width="55.28515625" style="5" customWidth="1"/>
    <col min="4" max="4" width="32.28515625" style="73" customWidth="1"/>
    <col min="5" max="5" width="25.7109375" style="5" customWidth="1"/>
    <col min="6" max="6" width="24.85546875" style="5" bestFit="1" customWidth="1"/>
    <col min="7" max="7" width="41.5703125" style="10" bestFit="1" customWidth="1"/>
    <col min="8" max="8" width="26" style="5" customWidth="1"/>
    <col min="9" max="9" width="29.42578125" style="5" customWidth="1"/>
    <col min="10" max="10" width="25.85546875" style="5" customWidth="1"/>
    <col min="11" max="11" width="25.140625" style="5" customWidth="1"/>
    <col min="12" max="16384" width="9.140625" style="5"/>
  </cols>
  <sheetData>
    <row r="1" spans="1:8" ht="27" customHeight="1" x14ac:dyDescent="0.25">
      <c r="A1" s="130" t="s">
        <v>92</v>
      </c>
      <c r="B1" s="130"/>
      <c r="C1" s="130"/>
      <c r="D1" s="130"/>
      <c r="E1" s="130"/>
      <c r="F1" s="130"/>
      <c r="G1" s="130"/>
      <c r="H1" s="130"/>
    </row>
    <row r="2" spans="1:8" ht="45.75" customHeight="1" x14ac:dyDescent="0.25">
      <c r="A2" s="130"/>
      <c r="B2" s="130"/>
      <c r="C2" s="130"/>
      <c r="D2" s="130"/>
      <c r="E2" s="130"/>
      <c r="F2" s="130"/>
      <c r="G2" s="130"/>
      <c r="H2" s="130"/>
    </row>
    <row r="3" spans="1:8" ht="30.75" customHeight="1" x14ac:dyDescent="0.25">
      <c r="A3" s="6"/>
      <c r="B3" s="6" t="s">
        <v>1</v>
      </c>
      <c r="C3" s="6" t="s">
        <v>47</v>
      </c>
      <c r="D3" s="7" t="s">
        <v>48</v>
      </c>
      <c r="E3" s="8" t="s">
        <v>49</v>
      </c>
      <c r="F3" s="101" t="s">
        <v>120</v>
      </c>
    </row>
    <row r="4" spans="1:8" ht="35.25" customHeight="1" x14ac:dyDescent="0.25">
      <c r="A4" s="131" t="s">
        <v>50</v>
      </c>
      <c r="B4" s="11">
        <v>1</v>
      </c>
      <c r="C4" s="74" t="s">
        <v>0</v>
      </c>
      <c r="D4" s="75" t="s">
        <v>26</v>
      </c>
      <c r="E4" s="8"/>
      <c r="F4" s="103" t="str">
        <f>VLOOKUP(D4,'Bảng giá'!B2:L41,3,0)</f>
        <v>01</v>
      </c>
    </row>
    <row r="5" spans="1:8" ht="25.5" customHeight="1" x14ac:dyDescent="0.25">
      <c r="A5" s="131"/>
      <c r="B5" s="11">
        <v>2</v>
      </c>
      <c r="C5" s="14" t="s">
        <v>4</v>
      </c>
      <c r="D5" s="15">
        <f>VLOOKUP(D4,'Bảng giá'!B2:L41,5,0)</f>
        <v>104.62</v>
      </c>
      <c r="E5" s="16"/>
      <c r="F5" s="9"/>
    </row>
    <row r="6" spans="1:8" ht="25.5" customHeight="1" x14ac:dyDescent="0.25">
      <c r="A6" s="131"/>
      <c r="B6" s="11">
        <v>3</v>
      </c>
      <c r="C6" s="14" t="s">
        <v>2</v>
      </c>
      <c r="D6" s="17">
        <f>VLOOKUP(D4,'Bảng giá'!B2:L41,6,0)</f>
        <v>34936099</v>
      </c>
      <c r="E6" s="16"/>
      <c r="F6" s="9"/>
    </row>
    <row r="7" spans="1:8" ht="30.75" hidden="1" customHeight="1" x14ac:dyDescent="0.25">
      <c r="A7" s="131"/>
      <c r="B7" s="11">
        <v>4</v>
      </c>
      <c r="C7" s="14" t="s">
        <v>51</v>
      </c>
      <c r="D7" s="18">
        <f>VLOOKUP(D4,[1]Data!$B$2:$U$133,20,0)</f>
        <v>44320</v>
      </c>
      <c r="E7" s="16"/>
      <c r="F7" s="9"/>
    </row>
    <row r="8" spans="1:8" ht="44.25" customHeight="1" x14ac:dyDescent="0.25">
      <c r="A8" s="131"/>
      <c r="B8" s="11">
        <v>5</v>
      </c>
      <c r="C8" s="19" t="s">
        <v>52</v>
      </c>
      <c r="D8" s="17">
        <f>ROUND(VLOOKUP(D4,'Bảng giá'!B2:L41,7,0),0)</f>
        <v>3655014727</v>
      </c>
      <c r="E8" s="16"/>
      <c r="F8" s="9"/>
    </row>
    <row r="9" spans="1:8" ht="33" customHeight="1" x14ac:dyDescent="0.25">
      <c r="A9" s="131"/>
      <c r="B9" s="102">
        <v>6</v>
      </c>
      <c r="C9" s="19" t="s">
        <v>119</v>
      </c>
      <c r="D9" s="17">
        <f>IF(OR(F4="07",F4="08",F4="09",F4="11"),ROUND(D8*1%,0),0)</f>
        <v>0</v>
      </c>
      <c r="E9" s="103"/>
      <c r="F9" s="9"/>
    </row>
    <row r="10" spans="1:8" ht="26.25" customHeight="1" x14ac:dyDescent="0.25">
      <c r="A10" s="131"/>
      <c r="B10" s="11"/>
      <c r="C10" s="14" t="s">
        <v>121</v>
      </c>
      <c r="D10" s="17">
        <f>IF(E10="Vay NH",0,ROUND((D8-D9)*6%,0))</f>
        <v>0</v>
      </c>
      <c r="E10" s="103" t="s">
        <v>53</v>
      </c>
      <c r="F10" s="20" t="s">
        <v>93</v>
      </c>
      <c r="H10" s="10"/>
    </row>
    <row r="11" spans="1:8" ht="26.25" customHeight="1" x14ac:dyDescent="0.25">
      <c r="A11" s="131"/>
      <c r="B11" s="11"/>
      <c r="C11" s="14" t="s">
        <v>94</v>
      </c>
      <c r="D11" s="17">
        <f>ROUND(E11*(D8-D9-D10),0)</f>
        <v>18275074</v>
      </c>
      <c r="E11" s="112">
        <f>IF(E10="Không vay NH",3%,0.5%)</f>
        <v>5.0000000000000001E-3</v>
      </c>
      <c r="F11" s="20"/>
      <c r="H11" s="10"/>
    </row>
    <row r="12" spans="1:8" ht="52.5" customHeight="1" x14ac:dyDescent="0.25">
      <c r="A12" s="131"/>
      <c r="B12" s="11">
        <v>7</v>
      </c>
      <c r="C12" s="21" t="s">
        <v>55</v>
      </c>
      <c r="D12" s="22">
        <f>ROUND(D8-D9-D10-D11,0)</f>
        <v>3636739653</v>
      </c>
      <c r="E12" s="16"/>
      <c r="F12" s="9"/>
      <c r="H12" s="40"/>
    </row>
    <row r="13" spans="1:8" ht="51.75" customHeight="1" x14ac:dyDescent="0.25">
      <c r="A13" s="132" t="s">
        <v>56</v>
      </c>
      <c r="B13" s="23">
        <v>8</v>
      </c>
      <c r="C13" s="24" t="s">
        <v>57</v>
      </c>
      <c r="D13" s="25">
        <f>VLOOKUP(D4,'Bảng giá'!B2:L41,9,0)</f>
        <v>2671222885</v>
      </c>
      <c r="E13" s="26"/>
      <c r="F13" s="27"/>
      <c r="G13" s="30"/>
      <c r="H13" s="10"/>
    </row>
    <row r="14" spans="1:8" ht="27" customHeight="1" x14ac:dyDescent="0.25">
      <c r="A14" s="132"/>
      <c r="B14" s="23">
        <v>9</v>
      </c>
      <c r="C14" s="24" t="s">
        <v>58</v>
      </c>
      <c r="D14" s="25">
        <f>VLOOKUP(D4,'Bảng giá'!B2:L41,8,0)</f>
        <v>49275122</v>
      </c>
      <c r="E14" s="29">
        <v>0.02</v>
      </c>
      <c r="F14" s="27"/>
      <c r="G14" s="30"/>
      <c r="H14" s="76"/>
    </row>
    <row r="15" spans="1:8" ht="27" customHeight="1" x14ac:dyDescent="0.25">
      <c r="A15" s="132"/>
      <c r="B15" s="23">
        <v>10</v>
      </c>
      <c r="C15" s="24" t="s">
        <v>59</v>
      </c>
      <c r="D15" s="25">
        <f>ROUND(D12-D13,0)</f>
        <v>965516768</v>
      </c>
      <c r="E15" s="31"/>
      <c r="F15" s="32"/>
      <c r="G15" s="30"/>
      <c r="H15" s="76"/>
    </row>
    <row r="16" spans="1:8" ht="27" customHeight="1" x14ac:dyDescent="0.25">
      <c r="A16" s="132"/>
      <c r="B16" s="23">
        <v>11</v>
      </c>
      <c r="C16" s="24" t="s">
        <v>60</v>
      </c>
      <c r="D16" s="25">
        <f>ROUND(D13*70%,0)</f>
        <v>1869856020</v>
      </c>
      <c r="E16" s="31">
        <v>0.7</v>
      </c>
      <c r="F16" s="32"/>
    </row>
    <row r="17" spans="1:11" ht="27" customHeight="1" x14ac:dyDescent="0.25">
      <c r="A17" s="132"/>
      <c r="B17" s="23">
        <v>12</v>
      </c>
      <c r="C17" s="24" t="s">
        <v>61</v>
      </c>
      <c r="D17" s="25">
        <f>ROUND(D13-D16,0)</f>
        <v>801366865</v>
      </c>
      <c r="E17" s="31"/>
      <c r="F17" s="33"/>
      <c r="G17" s="30"/>
    </row>
    <row r="18" spans="1:11" ht="40.5" customHeight="1" x14ac:dyDescent="0.25">
      <c r="A18" s="133" t="s">
        <v>62</v>
      </c>
      <c r="B18" s="34">
        <v>13</v>
      </c>
      <c r="C18" s="35" t="s">
        <v>95</v>
      </c>
      <c r="D18" s="113">
        <f>VLOOKUP(D4,'Bảng giá'!B2:L41,10,0)</f>
        <v>2720086718</v>
      </c>
      <c r="E18" s="37"/>
      <c r="F18" s="38"/>
      <c r="H18" s="28"/>
    </row>
    <row r="19" spans="1:11" ht="33" customHeight="1" x14ac:dyDescent="0.25">
      <c r="A19" s="133"/>
      <c r="B19" s="34">
        <v>14</v>
      </c>
      <c r="C19" s="35" t="s">
        <v>64</v>
      </c>
      <c r="D19" s="36">
        <f>ROUND(D18-D13,0)</f>
        <v>48863833</v>
      </c>
      <c r="E19" s="39"/>
      <c r="F19" s="38"/>
      <c r="H19" s="40"/>
    </row>
    <row r="20" spans="1:11" ht="33" customHeight="1" x14ac:dyDescent="0.25">
      <c r="A20" s="133"/>
      <c r="B20" s="34">
        <v>15</v>
      </c>
      <c r="C20" s="35" t="s">
        <v>96</v>
      </c>
      <c r="D20" s="36">
        <f>ROUND(D16+D19,0)</f>
        <v>1918719853</v>
      </c>
      <c r="E20" s="39"/>
      <c r="F20" s="41"/>
      <c r="H20" s="40"/>
    </row>
    <row r="21" spans="1:11" ht="41.25" customHeight="1" x14ac:dyDescent="0.25">
      <c r="A21" s="134" t="s">
        <v>65</v>
      </c>
      <c r="B21" s="42">
        <v>16</v>
      </c>
      <c r="C21" s="43" t="s">
        <v>97</v>
      </c>
      <c r="D21" s="44">
        <f>ROUND(D12-D17,0)</f>
        <v>2835372788</v>
      </c>
      <c r="E21" s="45"/>
      <c r="F21" s="46"/>
      <c r="H21" s="40"/>
    </row>
    <row r="22" spans="1:11" ht="41.25" customHeight="1" x14ac:dyDescent="0.25">
      <c r="A22" s="135"/>
      <c r="B22" s="42">
        <v>17</v>
      </c>
      <c r="C22" s="47" t="s">
        <v>66</v>
      </c>
      <c r="D22" s="44">
        <f>ROUND(D21-D16,0)</f>
        <v>965516768</v>
      </c>
      <c r="E22" s="48"/>
      <c r="F22" s="49"/>
      <c r="H22" s="40"/>
    </row>
    <row r="23" spans="1:11" ht="30.75" customHeight="1" thickBot="1" x14ac:dyDescent="0.3">
      <c r="A23" s="50"/>
      <c r="B23" s="50"/>
      <c r="C23" s="51"/>
      <c r="D23" s="52"/>
      <c r="E23" s="51"/>
      <c r="F23" s="51"/>
    </row>
    <row r="24" spans="1:11" ht="21" customHeight="1" x14ac:dyDescent="0.25">
      <c r="A24" s="123" t="s">
        <v>1</v>
      </c>
      <c r="B24" s="123" t="s">
        <v>67</v>
      </c>
      <c r="C24" s="123"/>
      <c r="D24" s="123" t="s">
        <v>68</v>
      </c>
      <c r="E24" s="123" t="s">
        <v>70</v>
      </c>
      <c r="F24" s="124" t="s">
        <v>71</v>
      </c>
      <c r="G24" s="123" t="s">
        <v>72</v>
      </c>
      <c r="H24" s="125" t="s">
        <v>73</v>
      </c>
    </row>
    <row r="25" spans="1:11" ht="17.25" customHeight="1" x14ac:dyDescent="0.25">
      <c r="A25" s="123"/>
      <c r="B25" s="123"/>
      <c r="C25" s="123"/>
      <c r="D25" s="123"/>
      <c r="E25" s="123"/>
      <c r="F25" s="124"/>
      <c r="G25" s="123"/>
      <c r="H25" s="126"/>
    </row>
    <row r="26" spans="1:11" ht="51" customHeight="1" x14ac:dyDescent="0.25">
      <c r="A26" s="11">
        <v>1</v>
      </c>
      <c r="B26" s="136" t="s">
        <v>74</v>
      </c>
      <c r="C26" s="136"/>
      <c r="D26" s="54">
        <f>E26/D12</f>
        <v>0.30000000002749716</v>
      </c>
      <c r="E26" s="58">
        <f>ROUND(30%*D12,0)</f>
        <v>1091021896</v>
      </c>
      <c r="F26" s="55">
        <f>E26</f>
        <v>1091021896</v>
      </c>
      <c r="G26" s="56" t="s">
        <v>75</v>
      </c>
      <c r="H26" s="136" t="s">
        <v>76</v>
      </c>
      <c r="J26" s="77"/>
      <c r="K26" s="28"/>
    </row>
    <row r="27" spans="1:11" ht="51" customHeight="1" x14ac:dyDescent="0.25">
      <c r="A27" s="11">
        <v>2</v>
      </c>
      <c r="B27" s="137" t="s">
        <v>77</v>
      </c>
      <c r="C27" s="138"/>
      <c r="D27" s="54">
        <f>F27/D12</f>
        <v>0.47964689761640189</v>
      </c>
      <c r="E27" s="58">
        <f>ROUND(D21-E26,0)</f>
        <v>1744350892</v>
      </c>
      <c r="F27" s="55">
        <f>E27</f>
        <v>1744350892</v>
      </c>
      <c r="G27" s="56" t="s">
        <v>98</v>
      </c>
      <c r="H27" s="136"/>
      <c r="J27" s="28"/>
      <c r="K27" s="28"/>
    </row>
    <row r="28" spans="1:11" ht="51" customHeight="1" x14ac:dyDescent="0.25">
      <c r="A28" s="11">
        <v>3</v>
      </c>
      <c r="B28" s="137" t="s">
        <v>79</v>
      </c>
      <c r="C28" s="138"/>
      <c r="D28" s="78">
        <f>F28/D12</f>
        <v>0.18362758534257936</v>
      </c>
      <c r="E28" s="58">
        <f>F28</f>
        <v>667805721</v>
      </c>
      <c r="F28" s="55">
        <f>ROUND(D13*25%,0)</f>
        <v>667805721</v>
      </c>
      <c r="G28" s="141" t="s">
        <v>83</v>
      </c>
      <c r="H28" s="143" t="s">
        <v>84</v>
      </c>
      <c r="J28" s="28"/>
      <c r="K28" s="28"/>
    </row>
    <row r="29" spans="1:11" ht="51" customHeight="1" x14ac:dyDescent="0.25">
      <c r="A29" s="11">
        <v>4</v>
      </c>
      <c r="B29" s="139"/>
      <c r="C29" s="140"/>
      <c r="D29" s="54" t="s">
        <v>85</v>
      </c>
      <c r="E29" s="79">
        <f>D14</f>
        <v>49275122</v>
      </c>
      <c r="F29" s="55">
        <f>E29</f>
        <v>49275122</v>
      </c>
      <c r="G29" s="142"/>
      <c r="H29" s="143"/>
      <c r="K29" s="28"/>
    </row>
    <row r="30" spans="1:11" ht="51" customHeight="1" x14ac:dyDescent="0.25">
      <c r="A30" s="11">
        <v>5</v>
      </c>
      <c r="B30" s="136" t="s">
        <v>80</v>
      </c>
      <c r="C30" s="136"/>
      <c r="D30" s="80">
        <f>F30/D12</f>
        <v>3.6725517013521558E-2</v>
      </c>
      <c r="E30" s="58">
        <f>F30</f>
        <v>133561144</v>
      </c>
      <c r="F30" s="55">
        <f>ROUND(D13*5%,0)</f>
        <v>133561144</v>
      </c>
      <c r="G30" s="81" t="s">
        <v>87</v>
      </c>
      <c r="H30" s="143"/>
    </row>
    <row r="31" spans="1:11" ht="38.25" customHeight="1" thickBot="1" x14ac:dyDescent="0.3">
      <c r="A31" s="61"/>
      <c r="B31" s="123" t="s">
        <v>88</v>
      </c>
      <c r="C31" s="123"/>
      <c r="D31" s="82">
        <f>D26+D27+D28+D30</f>
        <v>1</v>
      </c>
      <c r="E31" s="63">
        <f>SUM(E26:E30)</f>
        <v>3686014775</v>
      </c>
      <c r="F31" s="63">
        <f>SUM(F26:F30)</f>
        <v>3686014775</v>
      </c>
      <c r="G31" s="64"/>
      <c r="H31" s="65"/>
    </row>
    <row r="32" spans="1:11" ht="29.25" customHeight="1" x14ac:dyDescent="0.25">
      <c r="B32" s="144"/>
      <c r="C32" s="144"/>
      <c r="D32" s="67"/>
      <c r="E32" s="83"/>
      <c r="F32" s="83">
        <f>F31-F29</f>
        <v>3636739653</v>
      </c>
      <c r="G32" s="10" t="s">
        <v>89</v>
      </c>
    </row>
    <row r="33" spans="2:8" ht="40.5" customHeight="1" x14ac:dyDescent="0.25">
      <c r="B33" s="118"/>
      <c r="C33" s="118"/>
      <c r="D33" s="84"/>
      <c r="E33" s="85"/>
      <c r="F33" s="114" t="s">
        <v>90</v>
      </c>
      <c r="G33" s="115"/>
      <c r="H33" s="115"/>
    </row>
    <row r="34" spans="2:8" x14ac:dyDescent="0.25">
      <c r="D34" s="67"/>
      <c r="E34" s="68"/>
      <c r="F34" s="68"/>
    </row>
    <row r="35" spans="2:8" x14ac:dyDescent="0.25">
      <c r="D35" s="67"/>
      <c r="E35" s="68"/>
      <c r="F35" s="68"/>
    </row>
    <row r="36" spans="2:8" x14ac:dyDescent="0.25">
      <c r="D36" s="67"/>
      <c r="E36" s="67"/>
      <c r="F36" s="70"/>
    </row>
    <row r="37" spans="2:8" x14ac:dyDescent="0.25">
      <c r="D37" s="67"/>
      <c r="E37" s="67"/>
      <c r="F37" s="71"/>
    </row>
    <row r="38" spans="2:8" ht="21" customHeight="1" x14ac:dyDescent="0.25">
      <c r="D38" s="67"/>
      <c r="E38" s="116"/>
      <c r="F38" s="117"/>
    </row>
    <row r="39" spans="2:8" ht="27.75" customHeight="1" x14ac:dyDescent="0.25">
      <c r="D39" s="67"/>
      <c r="E39" s="67"/>
      <c r="F39" s="118" t="s">
        <v>91</v>
      </c>
      <c r="G39" s="118"/>
      <c r="H39" s="118"/>
    </row>
    <row r="40" spans="2:8" x14ac:dyDescent="0.25">
      <c r="D40" s="72"/>
      <c r="E40" s="72"/>
      <c r="F40" s="72"/>
    </row>
  </sheetData>
  <mergeCells count="25">
    <mergeCell ref="A24:A25"/>
    <mergeCell ref="B24:C25"/>
    <mergeCell ref="D24:D25"/>
    <mergeCell ref="E24:E25"/>
    <mergeCell ref="F24:F25"/>
    <mergeCell ref="A1:H2"/>
    <mergeCell ref="A4:A12"/>
    <mergeCell ref="A13:A17"/>
    <mergeCell ref="A18:A20"/>
    <mergeCell ref="A21:A22"/>
    <mergeCell ref="F39:H39"/>
    <mergeCell ref="G24:G25"/>
    <mergeCell ref="H24:H25"/>
    <mergeCell ref="B26:C26"/>
    <mergeCell ref="H26:H27"/>
    <mergeCell ref="B27:C27"/>
    <mergeCell ref="B28:C29"/>
    <mergeCell ref="G28:G29"/>
    <mergeCell ref="H28:H30"/>
    <mergeCell ref="B30:C30"/>
    <mergeCell ref="B31:C31"/>
    <mergeCell ref="B32:C32"/>
    <mergeCell ref="B33:C33"/>
    <mergeCell ref="F33:H33"/>
    <mergeCell ref="E38:F38"/>
  </mergeCells>
  <pageMargins left="0.39" right="0.25" top="0.41" bottom="0.75" header="0.3" footer="0.3"/>
  <pageSetup scale="4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Sheet2!$G$5:$G$6</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60" zoomScaleNormal="60" zoomScaleSheetLayoutView="70" workbookViewId="0">
      <selection activeCell="I12" sqref="I12"/>
    </sheetView>
  </sheetViews>
  <sheetFormatPr defaultRowHeight="15.75" x14ac:dyDescent="0.25"/>
  <cols>
    <col min="1" max="1" width="20.28515625" style="5" customWidth="1"/>
    <col min="2" max="2" width="6" style="5" customWidth="1"/>
    <col min="3" max="3" width="55.28515625" style="5" customWidth="1"/>
    <col min="4" max="4" width="32.28515625" style="73" customWidth="1"/>
    <col min="5" max="5" width="25.7109375" style="5" customWidth="1"/>
    <col min="6" max="6" width="24.85546875" style="5" bestFit="1" customWidth="1"/>
    <col min="7" max="7" width="41.5703125" style="10" bestFit="1" customWidth="1"/>
    <col min="8" max="8" width="26" style="5" customWidth="1"/>
    <col min="9" max="9" width="29.42578125" style="5" customWidth="1"/>
    <col min="10" max="10" width="25.85546875" style="5" customWidth="1"/>
    <col min="11" max="11" width="25.140625" style="5" customWidth="1"/>
    <col min="12" max="16384" width="9.140625" style="5"/>
  </cols>
  <sheetData>
    <row r="1" spans="1:8" ht="27" customHeight="1" x14ac:dyDescent="0.25">
      <c r="A1" s="130" t="s">
        <v>99</v>
      </c>
      <c r="B1" s="130"/>
      <c r="C1" s="130"/>
      <c r="D1" s="130"/>
      <c r="E1" s="130"/>
      <c r="F1" s="130"/>
      <c r="G1" s="130"/>
      <c r="H1" s="130"/>
    </row>
    <row r="2" spans="1:8" ht="45.75" customHeight="1" x14ac:dyDescent="0.25">
      <c r="A2" s="130"/>
      <c r="B2" s="130"/>
      <c r="C2" s="130"/>
      <c r="D2" s="130"/>
      <c r="E2" s="130"/>
      <c r="F2" s="130"/>
      <c r="G2" s="130"/>
      <c r="H2" s="130"/>
    </row>
    <row r="3" spans="1:8" ht="30.75" customHeight="1" x14ac:dyDescent="0.25">
      <c r="A3" s="6"/>
      <c r="B3" s="6" t="s">
        <v>1</v>
      </c>
      <c r="C3" s="6" t="s">
        <v>47</v>
      </c>
      <c r="D3" s="7" t="s">
        <v>48</v>
      </c>
      <c r="E3" s="8" t="s">
        <v>49</v>
      </c>
      <c r="F3" s="101" t="s">
        <v>120</v>
      </c>
    </row>
    <row r="4" spans="1:8" ht="35.25" customHeight="1" x14ac:dyDescent="0.25">
      <c r="A4" s="131" t="s">
        <v>50</v>
      </c>
      <c r="B4" s="11">
        <v>1</v>
      </c>
      <c r="C4" s="74" t="s">
        <v>0</v>
      </c>
      <c r="D4" s="75" t="s">
        <v>32</v>
      </c>
      <c r="E4" s="8"/>
      <c r="F4" s="103" t="str">
        <f>VLOOKUP(D4,'Bảng giá'!B2:L41,3,0)</f>
        <v>07</v>
      </c>
    </row>
    <row r="5" spans="1:8" ht="25.5" customHeight="1" x14ac:dyDescent="0.25">
      <c r="A5" s="131"/>
      <c r="B5" s="11">
        <v>2</v>
      </c>
      <c r="C5" s="14" t="s">
        <v>4</v>
      </c>
      <c r="D5" s="15">
        <f>VLOOKUP(D4,'Bảng giá'!B2:L41,5,0)</f>
        <v>92.26</v>
      </c>
      <c r="E5" s="16"/>
      <c r="F5" s="9"/>
    </row>
    <row r="6" spans="1:8" ht="25.5" customHeight="1" x14ac:dyDescent="0.25">
      <c r="A6" s="131"/>
      <c r="B6" s="11">
        <v>3</v>
      </c>
      <c r="C6" s="14" t="s">
        <v>2</v>
      </c>
      <c r="D6" s="17">
        <f>VLOOKUP(D4,'Bảng giá'!B2:L41,6,0)</f>
        <v>31729118.258094091</v>
      </c>
      <c r="E6" s="16"/>
      <c r="F6" s="9"/>
    </row>
    <row r="7" spans="1:8" ht="30.75" hidden="1" customHeight="1" x14ac:dyDescent="0.25">
      <c r="A7" s="131"/>
      <c r="B7" s="11">
        <v>4</v>
      </c>
      <c r="C7" s="14" t="s">
        <v>51</v>
      </c>
      <c r="D7" s="18">
        <f>VLOOKUP(D4,[1]Data!$B$2:$U$133,20,0)</f>
        <v>44325</v>
      </c>
      <c r="E7" s="16"/>
      <c r="F7" s="9"/>
    </row>
    <row r="8" spans="1:8" ht="44.25" customHeight="1" x14ac:dyDescent="0.25">
      <c r="A8" s="131"/>
      <c r="B8" s="11">
        <v>5</v>
      </c>
      <c r="C8" s="19" t="s">
        <v>52</v>
      </c>
      <c r="D8" s="17">
        <f>ROUND(VLOOKUP(D4,'Bảng giá'!B2:L41,7,0),0)</f>
        <v>2927328450</v>
      </c>
      <c r="E8" s="16"/>
      <c r="F8" s="9"/>
    </row>
    <row r="9" spans="1:8" ht="29.25" customHeight="1" x14ac:dyDescent="0.25">
      <c r="A9" s="131"/>
      <c r="B9" s="102">
        <v>6</v>
      </c>
      <c r="C9" s="19" t="s">
        <v>119</v>
      </c>
      <c r="D9" s="17">
        <f>IF(OR(F4="07",F4="08",F4="09",F4="11"),ROUND(D8*1%,0),0)</f>
        <v>29273285</v>
      </c>
      <c r="E9" s="103"/>
      <c r="F9" s="9"/>
    </row>
    <row r="10" spans="1:8" ht="26.25" customHeight="1" x14ac:dyDescent="0.25">
      <c r="A10" s="131"/>
      <c r="B10" s="11"/>
      <c r="C10" s="14" t="s">
        <v>121</v>
      </c>
      <c r="D10" s="17">
        <f>IF(E10="Vay NH",0,ROUND((D8-D9)*6%,0))</f>
        <v>0</v>
      </c>
      <c r="E10" s="16" t="s">
        <v>53</v>
      </c>
      <c r="F10" s="86" t="s">
        <v>100</v>
      </c>
      <c r="H10" s="10"/>
    </row>
    <row r="11" spans="1:8" ht="26.25" customHeight="1" x14ac:dyDescent="0.25">
      <c r="A11" s="131"/>
      <c r="B11" s="11"/>
      <c r="C11" s="14" t="s">
        <v>94</v>
      </c>
      <c r="D11" s="17">
        <f>ROUND(E11*(D8-D9-D10),0)</f>
        <v>28980552</v>
      </c>
      <c r="E11" s="87">
        <f>IF(E10="Không vay NH",6%,1%)</f>
        <v>0.01</v>
      </c>
      <c r="F11" s="86"/>
      <c r="H11" s="10"/>
    </row>
    <row r="12" spans="1:8" ht="52.5" customHeight="1" x14ac:dyDescent="0.25">
      <c r="A12" s="131"/>
      <c r="B12" s="11">
        <v>7</v>
      </c>
      <c r="C12" s="21" t="s">
        <v>55</v>
      </c>
      <c r="D12" s="22">
        <f>ROUND(D8-D9-D10-D11,0)</f>
        <v>2869074613</v>
      </c>
      <c r="E12" s="16"/>
      <c r="F12" s="9"/>
      <c r="H12" s="40"/>
    </row>
    <row r="13" spans="1:8" ht="51.75" customHeight="1" x14ac:dyDescent="0.25">
      <c r="A13" s="132" t="s">
        <v>56</v>
      </c>
      <c r="B13" s="23">
        <v>8</v>
      </c>
      <c r="C13" s="24" t="s">
        <v>57</v>
      </c>
      <c r="D13" s="25">
        <f>ROUND(VLOOKUP(D4,'Bảng giá'!B2:L41,9,0),0)</f>
        <v>2353342479</v>
      </c>
      <c r="E13" s="26">
        <v>0.18</v>
      </c>
      <c r="F13" s="27"/>
      <c r="G13" s="30"/>
      <c r="H13" s="10"/>
    </row>
    <row r="14" spans="1:8" ht="27" customHeight="1" x14ac:dyDescent="0.25">
      <c r="A14" s="132"/>
      <c r="B14" s="23">
        <v>9</v>
      </c>
      <c r="C14" s="24" t="s">
        <v>58</v>
      </c>
      <c r="D14" s="25">
        <f>ROUND(VLOOKUP(D4,'Bảng giá'!B2:L41,8,0),0)</f>
        <v>43411901</v>
      </c>
      <c r="E14" s="29">
        <v>0.02</v>
      </c>
      <c r="F14" s="27"/>
      <c r="G14" s="30"/>
      <c r="H14" s="76"/>
    </row>
    <row r="15" spans="1:8" ht="27" customHeight="1" x14ac:dyDescent="0.25">
      <c r="A15" s="132"/>
      <c r="B15" s="23">
        <v>10</v>
      </c>
      <c r="C15" s="24" t="s">
        <v>59</v>
      </c>
      <c r="D15" s="25">
        <f>ROUND(D12-D13,0)</f>
        <v>515732134</v>
      </c>
      <c r="E15" s="31"/>
      <c r="F15" s="32"/>
      <c r="G15" s="30"/>
      <c r="H15" s="76"/>
    </row>
    <row r="16" spans="1:8" ht="27" customHeight="1" x14ac:dyDescent="0.25">
      <c r="A16" s="132"/>
      <c r="B16" s="23">
        <v>11</v>
      </c>
      <c r="C16" s="24" t="s">
        <v>60</v>
      </c>
      <c r="D16" s="25">
        <f>ROUND(D13*70%,0)</f>
        <v>1647339735</v>
      </c>
      <c r="E16" s="31">
        <v>0.7</v>
      </c>
      <c r="F16" s="32"/>
    </row>
    <row r="17" spans="1:11" ht="27" customHeight="1" x14ac:dyDescent="0.25">
      <c r="A17" s="132"/>
      <c r="B17" s="23">
        <v>12</v>
      </c>
      <c r="C17" s="24" t="s">
        <v>61</v>
      </c>
      <c r="D17" s="25">
        <f>ROUND(D13-D16,0)</f>
        <v>706002744</v>
      </c>
      <c r="E17" s="31"/>
      <c r="F17" s="33"/>
      <c r="G17" s="30"/>
    </row>
    <row r="18" spans="1:11" ht="40.5" customHeight="1" x14ac:dyDescent="0.25">
      <c r="A18" s="133" t="s">
        <v>62</v>
      </c>
      <c r="B18" s="34">
        <v>13</v>
      </c>
      <c r="C18" s="35" t="s">
        <v>95</v>
      </c>
      <c r="D18" s="36">
        <f>ROUND(VLOOKUP(D4,'Bảng giá'!B2:L41,10,0),0)</f>
        <v>2396391427</v>
      </c>
      <c r="E18" s="37">
        <v>0.16500000000000001</v>
      </c>
      <c r="F18" s="38"/>
      <c r="H18" s="28"/>
    </row>
    <row r="19" spans="1:11" ht="33" customHeight="1" x14ac:dyDescent="0.25">
      <c r="A19" s="133"/>
      <c r="B19" s="34">
        <v>14</v>
      </c>
      <c r="C19" s="35" t="s">
        <v>64</v>
      </c>
      <c r="D19" s="36">
        <f>ROUND(D18-D13,0)</f>
        <v>43048948</v>
      </c>
      <c r="E19" s="39"/>
      <c r="F19" s="38"/>
      <c r="H19" s="40"/>
    </row>
    <row r="20" spans="1:11" ht="33" customHeight="1" x14ac:dyDescent="0.25">
      <c r="A20" s="133"/>
      <c r="B20" s="34">
        <v>15</v>
      </c>
      <c r="C20" s="35" t="s">
        <v>96</v>
      </c>
      <c r="D20" s="36">
        <f>ROUND(D16+D19,0)</f>
        <v>1690388683</v>
      </c>
      <c r="E20" s="39"/>
      <c r="F20" s="41"/>
      <c r="H20" s="40"/>
    </row>
    <row r="21" spans="1:11" ht="41.25" customHeight="1" x14ac:dyDescent="0.25">
      <c r="A21" s="134" t="s">
        <v>65</v>
      </c>
      <c r="B21" s="42">
        <v>16</v>
      </c>
      <c r="C21" s="43" t="s">
        <v>101</v>
      </c>
      <c r="D21" s="44">
        <f>ROUND(D13*95%,0)</f>
        <v>2235675355</v>
      </c>
      <c r="E21" s="45"/>
      <c r="F21" s="46"/>
      <c r="H21" s="40"/>
    </row>
    <row r="22" spans="1:11" ht="41.25" customHeight="1" x14ac:dyDescent="0.25">
      <c r="A22" s="134"/>
      <c r="B22" s="42">
        <v>17</v>
      </c>
      <c r="C22" s="43" t="s">
        <v>102</v>
      </c>
      <c r="D22" s="44">
        <f>ROUND(D13-D21,0)</f>
        <v>117667124</v>
      </c>
      <c r="E22" s="45"/>
      <c r="F22" s="46"/>
      <c r="G22" s="88"/>
      <c r="H22" s="40"/>
    </row>
    <row r="23" spans="1:11" ht="41.25" customHeight="1" x14ac:dyDescent="0.25">
      <c r="A23" s="134"/>
      <c r="B23" s="42">
        <v>18</v>
      </c>
      <c r="C23" s="43" t="s">
        <v>103</v>
      </c>
      <c r="D23" s="44">
        <f>ROUND(D12-D13,0)</f>
        <v>515732134</v>
      </c>
      <c r="E23" s="45"/>
      <c r="F23" s="46"/>
      <c r="G23" s="88"/>
      <c r="H23" s="40"/>
    </row>
    <row r="24" spans="1:11" ht="41.25" customHeight="1" x14ac:dyDescent="0.25">
      <c r="A24" s="135"/>
      <c r="B24" s="42">
        <v>19</v>
      </c>
      <c r="C24" s="47" t="s">
        <v>104</v>
      </c>
      <c r="D24" s="44">
        <f>ROUND(D21+D23,0)</f>
        <v>2751407489</v>
      </c>
      <c r="E24" s="48"/>
      <c r="F24" s="49"/>
      <c r="G24" s="88"/>
      <c r="H24" s="40"/>
    </row>
    <row r="25" spans="1:11" ht="30.75" customHeight="1" thickBot="1" x14ac:dyDescent="0.3">
      <c r="A25" s="50"/>
      <c r="B25" s="50"/>
      <c r="C25" s="51"/>
      <c r="D25" s="52"/>
      <c r="E25" s="51"/>
      <c r="F25" s="51"/>
    </row>
    <row r="26" spans="1:11" ht="21" customHeight="1" x14ac:dyDescent="0.25">
      <c r="A26" s="123" t="s">
        <v>1</v>
      </c>
      <c r="B26" s="123" t="s">
        <v>67</v>
      </c>
      <c r="C26" s="123"/>
      <c r="D26" s="123" t="s">
        <v>68</v>
      </c>
      <c r="E26" s="123" t="s">
        <v>70</v>
      </c>
      <c r="F26" s="124" t="s">
        <v>71</v>
      </c>
      <c r="G26" s="123" t="s">
        <v>72</v>
      </c>
      <c r="H26" s="125" t="s">
        <v>73</v>
      </c>
    </row>
    <row r="27" spans="1:11" ht="17.25" customHeight="1" x14ac:dyDescent="0.25">
      <c r="A27" s="123"/>
      <c r="B27" s="123"/>
      <c r="C27" s="123"/>
      <c r="D27" s="123"/>
      <c r="E27" s="123"/>
      <c r="F27" s="124"/>
      <c r="G27" s="123"/>
      <c r="H27" s="126"/>
    </row>
    <row r="28" spans="1:11" ht="51" customHeight="1" x14ac:dyDescent="0.25">
      <c r="A28" s="11">
        <v>1</v>
      </c>
      <c r="B28" s="136" t="s">
        <v>74</v>
      </c>
      <c r="C28" s="136"/>
      <c r="D28" s="89">
        <f>F28/D12</f>
        <v>0.30000000003485444</v>
      </c>
      <c r="E28" s="58">
        <f>ROUND(30%*D12,0)</f>
        <v>860722384</v>
      </c>
      <c r="F28" s="55">
        <f>E28</f>
        <v>860722384</v>
      </c>
      <c r="G28" s="56" t="s">
        <v>75</v>
      </c>
      <c r="H28" s="136" t="s">
        <v>76</v>
      </c>
      <c r="I28" s="40"/>
      <c r="J28" s="77"/>
      <c r="K28" s="28"/>
    </row>
    <row r="29" spans="1:11" ht="51" customHeight="1" x14ac:dyDescent="0.25">
      <c r="A29" s="11">
        <v>2</v>
      </c>
      <c r="B29" s="119" t="s">
        <v>77</v>
      </c>
      <c r="C29" s="119"/>
      <c r="D29" s="54">
        <f>F29/D12</f>
        <v>0.65898777830076605</v>
      </c>
      <c r="E29" s="58">
        <f>ROUND(D24-E28,0)</f>
        <v>1890685105</v>
      </c>
      <c r="F29" s="55">
        <f>E29</f>
        <v>1890685105</v>
      </c>
      <c r="G29" s="56" t="s">
        <v>98</v>
      </c>
      <c r="H29" s="136"/>
      <c r="I29" s="40"/>
      <c r="J29" s="28"/>
      <c r="K29" s="28"/>
    </row>
    <row r="30" spans="1:11" ht="51" customHeight="1" x14ac:dyDescent="0.25">
      <c r="A30" s="11">
        <v>4</v>
      </c>
      <c r="B30" s="119" t="s">
        <v>79</v>
      </c>
      <c r="C30" s="119"/>
      <c r="D30" s="54" t="s">
        <v>85</v>
      </c>
      <c r="E30" s="79">
        <f>D14</f>
        <v>43411901</v>
      </c>
      <c r="F30" s="55">
        <f>E30</f>
        <v>43411901</v>
      </c>
      <c r="G30" s="90" t="s">
        <v>83</v>
      </c>
      <c r="H30" s="145" t="s">
        <v>84</v>
      </c>
      <c r="K30" s="28"/>
    </row>
    <row r="31" spans="1:11" ht="51" customHeight="1" x14ac:dyDescent="0.25">
      <c r="A31" s="11">
        <v>5</v>
      </c>
      <c r="B31" s="136" t="s">
        <v>80</v>
      </c>
      <c r="C31" s="136"/>
      <c r="D31" s="91">
        <f>F31/D12</f>
        <v>4.101222166437956E-2</v>
      </c>
      <c r="E31" s="58">
        <f>F31</f>
        <v>117667124</v>
      </c>
      <c r="F31" s="55">
        <f>ROUND(D12-F28-F29,0)</f>
        <v>117667124</v>
      </c>
      <c r="G31" s="81" t="s">
        <v>87</v>
      </c>
      <c r="H31" s="146"/>
    </row>
    <row r="32" spans="1:11" ht="38.25" customHeight="1" thickBot="1" x14ac:dyDescent="0.3">
      <c r="A32" s="61"/>
      <c r="B32" s="123" t="s">
        <v>88</v>
      </c>
      <c r="C32" s="123"/>
      <c r="D32" s="82">
        <f>D28+D29+D31</f>
        <v>1</v>
      </c>
      <c r="E32" s="63">
        <f>SUM(E28:E31)</f>
        <v>2912486514</v>
      </c>
      <c r="F32" s="63">
        <f>SUM(F28:F31)</f>
        <v>2912486514</v>
      </c>
      <c r="G32" s="64"/>
      <c r="H32" s="65"/>
    </row>
    <row r="33" spans="2:8" ht="29.25" customHeight="1" x14ac:dyDescent="0.25">
      <c r="B33" s="144"/>
      <c r="C33" s="144"/>
      <c r="D33" s="67"/>
      <c r="E33" s="83"/>
      <c r="F33" s="83">
        <f>F32-F30</f>
        <v>2869074613</v>
      </c>
      <c r="G33" s="10" t="s">
        <v>89</v>
      </c>
    </row>
    <row r="34" spans="2:8" ht="40.5" customHeight="1" x14ac:dyDescent="0.25">
      <c r="B34" s="118"/>
      <c r="C34" s="118"/>
      <c r="D34" s="84"/>
      <c r="E34" s="85"/>
      <c r="F34" s="114" t="s">
        <v>90</v>
      </c>
      <c r="G34" s="115"/>
      <c r="H34" s="115"/>
    </row>
    <row r="35" spans="2:8" x14ac:dyDescent="0.25">
      <c r="D35" s="67"/>
      <c r="E35" s="68"/>
      <c r="F35" s="68"/>
    </row>
    <row r="36" spans="2:8" x14ac:dyDescent="0.25">
      <c r="D36" s="67"/>
      <c r="E36" s="68"/>
      <c r="F36" s="68"/>
    </row>
    <row r="37" spans="2:8" x14ac:dyDescent="0.25">
      <c r="D37" s="67"/>
      <c r="E37" s="67"/>
      <c r="F37" s="70"/>
    </row>
    <row r="38" spans="2:8" x14ac:dyDescent="0.25">
      <c r="D38" s="67"/>
      <c r="E38" s="67"/>
      <c r="F38" s="71"/>
    </row>
    <row r="39" spans="2:8" ht="21" customHeight="1" x14ac:dyDescent="0.25">
      <c r="D39" s="67"/>
      <c r="E39" s="116"/>
      <c r="F39" s="117"/>
    </row>
    <row r="40" spans="2:8" ht="27.75" customHeight="1" x14ac:dyDescent="0.25">
      <c r="D40" s="67"/>
      <c r="E40" s="67"/>
      <c r="F40" s="118" t="s">
        <v>91</v>
      </c>
      <c r="G40" s="118"/>
      <c r="H40" s="118"/>
    </row>
    <row r="41" spans="2:8" x14ac:dyDescent="0.25">
      <c r="D41" s="72"/>
      <c r="E41" s="72"/>
      <c r="F41" s="72"/>
    </row>
  </sheetData>
  <mergeCells count="24">
    <mergeCell ref="A26:A27"/>
    <mergeCell ref="B26:C27"/>
    <mergeCell ref="D26:D27"/>
    <mergeCell ref="E26:E27"/>
    <mergeCell ref="F26:F27"/>
    <mergeCell ref="A1:H2"/>
    <mergeCell ref="A4:A12"/>
    <mergeCell ref="A13:A17"/>
    <mergeCell ref="A18:A20"/>
    <mergeCell ref="A21:A24"/>
    <mergeCell ref="F40:H40"/>
    <mergeCell ref="G26:G27"/>
    <mergeCell ref="H26:H27"/>
    <mergeCell ref="B28:C28"/>
    <mergeCell ref="H28:H29"/>
    <mergeCell ref="B29:C29"/>
    <mergeCell ref="B30:C30"/>
    <mergeCell ref="H30:H31"/>
    <mergeCell ref="B31:C31"/>
    <mergeCell ref="B32:C32"/>
    <mergeCell ref="B33:C33"/>
    <mergeCell ref="B34:C34"/>
    <mergeCell ref="F34:H34"/>
    <mergeCell ref="E39:F39"/>
  </mergeCells>
  <pageMargins left="0.39" right="0.25" top="0.41" bottom="0.75" header="0.3" footer="0.3"/>
  <pageSetup scale="4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Sheet2!$G$5:$G$6</xm:f>
          </x14:formula1>
          <xm:sqref>E10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5:G6"/>
  <sheetViews>
    <sheetView workbookViewId="0">
      <selection activeCell="H20" sqref="H20"/>
    </sheetView>
  </sheetViews>
  <sheetFormatPr defaultRowHeight="15" x14ac:dyDescent="0.25"/>
  <sheetData>
    <row r="5" spans="7:7" x14ac:dyDescent="0.25">
      <c r="G5" t="s">
        <v>53</v>
      </c>
    </row>
    <row r="6" spans="7:7" x14ac:dyDescent="0.25">
      <c r="G6"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Bảng giá</vt:lpstr>
      <vt:lpstr>TT thường - DS 77</vt:lpstr>
      <vt:lpstr>TT sớm 40%- DS 77 </vt:lpstr>
      <vt:lpstr>TT sớm 65%- DS 77</vt:lpstr>
      <vt:lpstr>Sheet2</vt:lpstr>
      <vt:lpstr>Sheet3</vt:lpstr>
      <vt:lpstr>Sheet1</vt:lpstr>
      <vt:lpstr>'TT sớm 40%- DS 77 '!Print_Area</vt:lpstr>
      <vt:lpstr>'TT sớm 65%- DS 77'!Print_Area</vt:lpstr>
      <vt:lpstr>'TT thường - DS 77'!Print_Area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 Thi Hoa | BQL Parkview</dc:creator>
  <cp:lastModifiedBy>Nguyen Van Nam | NMG</cp:lastModifiedBy>
  <cp:lastPrinted>2021-05-31T11:15:37Z</cp:lastPrinted>
  <dcterms:created xsi:type="dcterms:W3CDTF">2020-05-25T03:30:35Z</dcterms:created>
  <dcterms:modified xsi:type="dcterms:W3CDTF">2021-07-01T08:30:55Z</dcterms:modified>
</cp:coreProperties>
</file>